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385" yWindow="180" windowWidth="24240" windowHeight="13620" tabRatio="500"/>
  </bookViews>
  <sheets>
    <sheet name="Data 91026" sheetId="1" r:id="rId1"/>
    <sheet name="Analysis 1" sheetId="4" r:id="rId2"/>
    <sheet name="Analysis 2" sheetId="5" r:id="rId3"/>
  </sheets>
  <externalReferences>
    <externalReference r:id="rId4"/>
  </externalReferences>
  <definedNames>
    <definedName name="_xlnm.Print_Area" localSheetId="1">'Analysis 1'!$A$1:$AV$48</definedName>
    <definedName name="_xlnm.Print_Area" localSheetId="2">'Analysis 2'!$A$1:$X$46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1" i="1" l="1"/>
  <c r="J81" i="1"/>
  <c r="K81" i="1"/>
  <c r="L81" i="1"/>
  <c r="M81" i="1"/>
  <c r="N81" i="1"/>
  <c r="O81" i="1"/>
  <c r="P81" i="1"/>
  <c r="Q81" i="1"/>
  <c r="R81" i="1"/>
  <c r="I82" i="1"/>
  <c r="J82" i="1"/>
  <c r="K82" i="1"/>
  <c r="L82" i="1"/>
  <c r="M82" i="1"/>
  <c r="N82" i="1"/>
  <c r="O82" i="1"/>
  <c r="P82" i="1"/>
  <c r="Q82" i="1"/>
  <c r="R82" i="1"/>
  <c r="I83" i="1"/>
  <c r="J83" i="1"/>
  <c r="K83" i="1"/>
  <c r="L83" i="1"/>
  <c r="M83" i="1"/>
  <c r="N83" i="1"/>
  <c r="O83" i="1"/>
  <c r="P83" i="1"/>
  <c r="Q83" i="1"/>
  <c r="R83" i="1"/>
  <c r="I84" i="1"/>
  <c r="J84" i="1"/>
  <c r="K84" i="1"/>
  <c r="L84" i="1"/>
  <c r="M84" i="1"/>
  <c r="N84" i="1"/>
  <c r="O84" i="1"/>
  <c r="P84" i="1"/>
  <c r="Q84" i="1"/>
  <c r="R84" i="1"/>
  <c r="I85" i="1"/>
  <c r="J85" i="1"/>
  <c r="K85" i="1"/>
  <c r="L85" i="1"/>
  <c r="M85" i="1"/>
  <c r="N85" i="1"/>
  <c r="O85" i="1"/>
  <c r="P85" i="1"/>
  <c r="Q85" i="1"/>
  <c r="R85" i="1"/>
  <c r="I86" i="1"/>
  <c r="J86" i="1"/>
  <c r="K86" i="1"/>
  <c r="L86" i="1"/>
  <c r="M86" i="1"/>
  <c r="N86" i="1"/>
  <c r="O86" i="1"/>
  <c r="P86" i="1"/>
  <c r="Q86" i="1"/>
  <c r="R86" i="1"/>
  <c r="I87" i="1"/>
  <c r="J87" i="1"/>
  <c r="K87" i="1"/>
  <c r="L87" i="1"/>
  <c r="M87" i="1"/>
  <c r="N87" i="1"/>
  <c r="O87" i="1"/>
  <c r="P87" i="1"/>
  <c r="Q87" i="1"/>
  <c r="R87" i="1"/>
  <c r="I88" i="1"/>
  <c r="J88" i="1"/>
  <c r="K88" i="1"/>
  <c r="L88" i="1"/>
  <c r="M88" i="1"/>
  <c r="N88" i="1"/>
  <c r="O88" i="1"/>
  <c r="P88" i="1"/>
  <c r="Q88" i="1"/>
  <c r="R88" i="1"/>
  <c r="I89" i="1"/>
  <c r="J89" i="1"/>
  <c r="K89" i="1"/>
  <c r="L89" i="1"/>
  <c r="M89" i="1"/>
  <c r="N89" i="1"/>
  <c r="O89" i="1"/>
  <c r="P89" i="1"/>
  <c r="Q89" i="1"/>
  <c r="R89" i="1"/>
  <c r="I90" i="1"/>
  <c r="J90" i="1"/>
  <c r="K90" i="1"/>
  <c r="L90" i="1"/>
  <c r="M90" i="1"/>
  <c r="N90" i="1"/>
  <c r="O90" i="1"/>
  <c r="P90" i="1"/>
  <c r="Q90" i="1"/>
  <c r="R90" i="1"/>
  <c r="I91" i="1"/>
  <c r="J91" i="1"/>
  <c r="K91" i="1"/>
  <c r="L91" i="1"/>
  <c r="M91" i="1"/>
  <c r="N91" i="1"/>
  <c r="O91" i="1"/>
  <c r="P91" i="1"/>
  <c r="Q91" i="1"/>
  <c r="R91" i="1"/>
  <c r="I92" i="1"/>
  <c r="J92" i="1"/>
  <c r="K92" i="1"/>
  <c r="L92" i="1"/>
  <c r="M92" i="1"/>
  <c r="N92" i="1"/>
  <c r="O92" i="1"/>
  <c r="P92" i="1"/>
  <c r="Q92" i="1"/>
  <c r="R92" i="1"/>
  <c r="I93" i="1"/>
  <c r="J93" i="1"/>
  <c r="K93" i="1"/>
  <c r="L93" i="1"/>
  <c r="M93" i="1"/>
  <c r="N93" i="1"/>
  <c r="O93" i="1"/>
  <c r="P93" i="1"/>
  <c r="Q93" i="1"/>
  <c r="R93" i="1"/>
  <c r="I94" i="1"/>
  <c r="J94" i="1"/>
  <c r="K94" i="1"/>
  <c r="L94" i="1"/>
  <c r="M94" i="1"/>
  <c r="N94" i="1"/>
  <c r="O94" i="1"/>
  <c r="P94" i="1"/>
  <c r="Q94" i="1"/>
  <c r="R94" i="1"/>
  <c r="I95" i="1"/>
  <c r="J95" i="1"/>
  <c r="K95" i="1"/>
  <c r="L95" i="1"/>
  <c r="M95" i="1"/>
  <c r="N95" i="1"/>
  <c r="O95" i="1"/>
  <c r="P95" i="1"/>
  <c r="Q95" i="1"/>
  <c r="R95" i="1"/>
  <c r="I96" i="1"/>
  <c r="J96" i="1"/>
  <c r="K96" i="1"/>
  <c r="L96" i="1"/>
  <c r="M96" i="1"/>
  <c r="N96" i="1"/>
  <c r="O96" i="1"/>
  <c r="P96" i="1"/>
  <c r="Q96" i="1"/>
  <c r="R96" i="1"/>
  <c r="I97" i="1"/>
  <c r="J97" i="1"/>
  <c r="K97" i="1"/>
  <c r="L97" i="1"/>
  <c r="M97" i="1"/>
  <c r="N97" i="1"/>
  <c r="O97" i="1"/>
  <c r="P97" i="1"/>
  <c r="Q97" i="1"/>
  <c r="R97" i="1"/>
  <c r="I98" i="1"/>
  <c r="J98" i="1"/>
  <c r="K98" i="1"/>
  <c r="L98" i="1"/>
  <c r="M98" i="1"/>
  <c r="N98" i="1"/>
  <c r="O98" i="1"/>
  <c r="P98" i="1"/>
  <c r="Q98" i="1"/>
  <c r="R98" i="1"/>
  <c r="V5" i="5"/>
  <c r="V4" i="5"/>
  <c r="AR5" i="4"/>
  <c r="AR4" i="4"/>
  <c r="A4" i="4"/>
  <c r="J21" i="1"/>
  <c r="J9" i="1"/>
  <c r="U21" i="1"/>
  <c r="I21" i="1"/>
  <c r="I10" i="1"/>
  <c r="J10" i="1"/>
  <c r="K10" i="1"/>
  <c r="L10" i="1"/>
  <c r="M10" i="1"/>
  <c r="N10" i="1"/>
  <c r="O10" i="1"/>
  <c r="P10" i="1"/>
  <c r="Q10" i="1"/>
  <c r="R10" i="1"/>
  <c r="I11" i="1"/>
  <c r="J11" i="1"/>
  <c r="K11" i="1"/>
  <c r="L11" i="1"/>
  <c r="M11" i="1"/>
  <c r="N11" i="1"/>
  <c r="O11" i="1"/>
  <c r="P11" i="1"/>
  <c r="Q11" i="1"/>
  <c r="R11" i="1"/>
  <c r="I12" i="1"/>
  <c r="J12" i="1"/>
  <c r="K12" i="1"/>
  <c r="L12" i="1"/>
  <c r="M12" i="1"/>
  <c r="N12" i="1"/>
  <c r="O12" i="1"/>
  <c r="P12" i="1"/>
  <c r="Q12" i="1"/>
  <c r="R12" i="1"/>
  <c r="I13" i="1"/>
  <c r="J13" i="1"/>
  <c r="K13" i="1"/>
  <c r="L13" i="1"/>
  <c r="M13" i="1"/>
  <c r="N13" i="1"/>
  <c r="O13" i="1"/>
  <c r="P13" i="1"/>
  <c r="Q13" i="1"/>
  <c r="R13" i="1"/>
  <c r="I14" i="1"/>
  <c r="J14" i="1"/>
  <c r="K14" i="1"/>
  <c r="L14" i="1"/>
  <c r="M14" i="1"/>
  <c r="N14" i="1"/>
  <c r="O14" i="1"/>
  <c r="P14" i="1"/>
  <c r="Q14" i="1"/>
  <c r="R14" i="1"/>
  <c r="I15" i="1"/>
  <c r="J15" i="1"/>
  <c r="K15" i="1"/>
  <c r="L15" i="1"/>
  <c r="M15" i="1"/>
  <c r="N15" i="1"/>
  <c r="O15" i="1"/>
  <c r="P15" i="1"/>
  <c r="Q15" i="1"/>
  <c r="R15" i="1"/>
  <c r="I16" i="1"/>
  <c r="J16" i="1"/>
  <c r="K16" i="1"/>
  <c r="L16" i="1"/>
  <c r="M16" i="1"/>
  <c r="N16" i="1"/>
  <c r="O16" i="1"/>
  <c r="P16" i="1"/>
  <c r="Q16" i="1"/>
  <c r="R16" i="1"/>
  <c r="I17" i="1"/>
  <c r="J17" i="1"/>
  <c r="K17" i="1"/>
  <c r="L17" i="1"/>
  <c r="M17" i="1"/>
  <c r="N17" i="1"/>
  <c r="O17" i="1"/>
  <c r="P17" i="1"/>
  <c r="Q17" i="1"/>
  <c r="R17" i="1"/>
  <c r="I18" i="1"/>
  <c r="J18" i="1"/>
  <c r="K18" i="1"/>
  <c r="L18" i="1"/>
  <c r="M18" i="1"/>
  <c r="N18" i="1"/>
  <c r="O18" i="1"/>
  <c r="P18" i="1"/>
  <c r="Q18" i="1"/>
  <c r="R18" i="1"/>
  <c r="I19" i="1"/>
  <c r="J19" i="1"/>
  <c r="K19" i="1"/>
  <c r="L19" i="1"/>
  <c r="M19" i="1"/>
  <c r="N19" i="1"/>
  <c r="O19" i="1"/>
  <c r="P19" i="1"/>
  <c r="Q19" i="1"/>
  <c r="R19" i="1"/>
  <c r="I20" i="1"/>
  <c r="J20" i="1"/>
  <c r="K20" i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I22" i="1"/>
  <c r="J22" i="1"/>
  <c r="K22" i="1"/>
  <c r="L22" i="1"/>
  <c r="M22" i="1"/>
  <c r="N22" i="1"/>
  <c r="O22" i="1"/>
  <c r="P22" i="1"/>
  <c r="Q22" i="1"/>
  <c r="R22" i="1"/>
  <c r="I23" i="1"/>
  <c r="J23" i="1"/>
  <c r="K23" i="1"/>
  <c r="L23" i="1"/>
  <c r="M23" i="1"/>
  <c r="N23" i="1"/>
  <c r="O23" i="1"/>
  <c r="P23" i="1"/>
  <c r="Q23" i="1"/>
  <c r="R23" i="1"/>
  <c r="I24" i="1"/>
  <c r="J24" i="1"/>
  <c r="K24" i="1"/>
  <c r="L24" i="1"/>
  <c r="M24" i="1"/>
  <c r="N24" i="1"/>
  <c r="O24" i="1"/>
  <c r="P24" i="1"/>
  <c r="Q24" i="1"/>
  <c r="R24" i="1"/>
  <c r="I25" i="1"/>
  <c r="J25" i="1"/>
  <c r="K25" i="1"/>
  <c r="L25" i="1"/>
  <c r="M25" i="1"/>
  <c r="N25" i="1"/>
  <c r="O25" i="1"/>
  <c r="P25" i="1"/>
  <c r="Q25" i="1"/>
  <c r="R25" i="1"/>
  <c r="I26" i="1"/>
  <c r="J26" i="1"/>
  <c r="K26" i="1"/>
  <c r="L26" i="1"/>
  <c r="M26" i="1"/>
  <c r="N26" i="1"/>
  <c r="O26" i="1"/>
  <c r="P26" i="1"/>
  <c r="Q26" i="1"/>
  <c r="R26" i="1"/>
  <c r="I27" i="1"/>
  <c r="J27" i="1"/>
  <c r="K27" i="1"/>
  <c r="L27" i="1"/>
  <c r="M27" i="1"/>
  <c r="N27" i="1"/>
  <c r="O27" i="1"/>
  <c r="P27" i="1"/>
  <c r="Q27" i="1"/>
  <c r="R27" i="1"/>
  <c r="I28" i="1"/>
  <c r="J28" i="1"/>
  <c r="K28" i="1"/>
  <c r="L28" i="1"/>
  <c r="M28" i="1"/>
  <c r="N28" i="1"/>
  <c r="O28" i="1"/>
  <c r="P28" i="1"/>
  <c r="Q28" i="1"/>
  <c r="R28" i="1"/>
  <c r="I29" i="1"/>
  <c r="J29" i="1"/>
  <c r="K29" i="1"/>
  <c r="L29" i="1"/>
  <c r="M29" i="1"/>
  <c r="N29" i="1"/>
  <c r="O29" i="1"/>
  <c r="P29" i="1"/>
  <c r="Q29" i="1"/>
  <c r="R29" i="1"/>
  <c r="I30" i="1"/>
  <c r="J30" i="1"/>
  <c r="K30" i="1"/>
  <c r="L30" i="1"/>
  <c r="M30" i="1"/>
  <c r="N30" i="1"/>
  <c r="O30" i="1"/>
  <c r="P30" i="1"/>
  <c r="Q30" i="1"/>
  <c r="R30" i="1"/>
  <c r="I31" i="1"/>
  <c r="J31" i="1"/>
  <c r="K31" i="1"/>
  <c r="L31" i="1"/>
  <c r="M31" i="1"/>
  <c r="N31" i="1"/>
  <c r="O31" i="1"/>
  <c r="P31" i="1"/>
  <c r="Q31" i="1"/>
  <c r="R31" i="1"/>
  <c r="I32" i="1"/>
  <c r="J32" i="1"/>
  <c r="K32" i="1"/>
  <c r="L32" i="1"/>
  <c r="M32" i="1"/>
  <c r="N32" i="1"/>
  <c r="O32" i="1"/>
  <c r="P32" i="1"/>
  <c r="Q32" i="1"/>
  <c r="R32" i="1"/>
  <c r="I33" i="1"/>
  <c r="J33" i="1"/>
  <c r="K33" i="1"/>
  <c r="L33" i="1"/>
  <c r="M33" i="1"/>
  <c r="N33" i="1"/>
  <c r="O33" i="1"/>
  <c r="P33" i="1"/>
  <c r="Q33" i="1"/>
  <c r="R33" i="1"/>
  <c r="I34" i="1"/>
  <c r="J34" i="1"/>
  <c r="K34" i="1"/>
  <c r="L34" i="1"/>
  <c r="M34" i="1"/>
  <c r="N34" i="1"/>
  <c r="O34" i="1"/>
  <c r="P34" i="1"/>
  <c r="Q34" i="1"/>
  <c r="R34" i="1"/>
  <c r="I35" i="1"/>
  <c r="J35" i="1"/>
  <c r="K35" i="1"/>
  <c r="L35" i="1"/>
  <c r="M35" i="1"/>
  <c r="N35" i="1"/>
  <c r="O35" i="1"/>
  <c r="P35" i="1"/>
  <c r="Q35" i="1"/>
  <c r="R35" i="1"/>
  <c r="I36" i="1"/>
  <c r="J36" i="1"/>
  <c r="K36" i="1"/>
  <c r="L36" i="1"/>
  <c r="M36" i="1"/>
  <c r="N36" i="1"/>
  <c r="O36" i="1"/>
  <c r="P36" i="1"/>
  <c r="Q36" i="1"/>
  <c r="R36" i="1"/>
  <c r="I37" i="1"/>
  <c r="J37" i="1"/>
  <c r="K37" i="1"/>
  <c r="L37" i="1"/>
  <c r="M37" i="1"/>
  <c r="N37" i="1"/>
  <c r="O37" i="1"/>
  <c r="P37" i="1"/>
  <c r="Q37" i="1"/>
  <c r="R37" i="1"/>
  <c r="I38" i="1"/>
  <c r="J38" i="1"/>
  <c r="K38" i="1"/>
  <c r="L38" i="1"/>
  <c r="M38" i="1"/>
  <c r="N38" i="1"/>
  <c r="O38" i="1"/>
  <c r="P38" i="1"/>
  <c r="Q38" i="1"/>
  <c r="R38" i="1"/>
  <c r="I39" i="1"/>
  <c r="J39" i="1"/>
  <c r="K39" i="1"/>
  <c r="L39" i="1"/>
  <c r="M39" i="1"/>
  <c r="N39" i="1"/>
  <c r="O39" i="1"/>
  <c r="P39" i="1"/>
  <c r="Q39" i="1"/>
  <c r="R39" i="1"/>
  <c r="I40" i="1"/>
  <c r="J40" i="1"/>
  <c r="K40" i="1"/>
  <c r="L40" i="1"/>
  <c r="M40" i="1"/>
  <c r="N40" i="1"/>
  <c r="O40" i="1"/>
  <c r="P40" i="1"/>
  <c r="Q40" i="1"/>
  <c r="R40" i="1"/>
  <c r="I41" i="1"/>
  <c r="J41" i="1"/>
  <c r="K41" i="1"/>
  <c r="L41" i="1"/>
  <c r="M41" i="1"/>
  <c r="N41" i="1"/>
  <c r="O41" i="1"/>
  <c r="P41" i="1"/>
  <c r="Q41" i="1"/>
  <c r="R41" i="1"/>
  <c r="I42" i="1"/>
  <c r="J42" i="1"/>
  <c r="K42" i="1"/>
  <c r="L42" i="1"/>
  <c r="M42" i="1"/>
  <c r="N42" i="1"/>
  <c r="O42" i="1"/>
  <c r="P42" i="1"/>
  <c r="Q42" i="1"/>
  <c r="R42" i="1"/>
  <c r="I43" i="1"/>
  <c r="J43" i="1"/>
  <c r="K43" i="1"/>
  <c r="L43" i="1"/>
  <c r="M43" i="1"/>
  <c r="N43" i="1"/>
  <c r="O43" i="1"/>
  <c r="P43" i="1"/>
  <c r="Q43" i="1"/>
  <c r="R43" i="1"/>
  <c r="I44" i="1"/>
  <c r="J44" i="1"/>
  <c r="K44" i="1"/>
  <c r="L44" i="1"/>
  <c r="M44" i="1"/>
  <c r="N44" i="1"/>
  <c r="O44" i="1"/>
  <c r="P44" i="1"/>
  <c r="Q44" i="1"/>
  <c r="R44" i="1"/>
  <c r="I45" i="1"/>
  <c r="J45" i="1"/>
  <c r="K45" i="1"/>
  <c r="L45" i="1"/>
  <c r="M45" i="1"/>
  <c r="N45" i="1"/>
  <c r="O45" i="1"/>
  <c r="P45" i="1"/>
  <c r="Q45" i="1"/>
  <c r="R45" i="1"/>
  <c r="I46" i="1"/>
  <c r="J46" i="1"/>
  <c r="K46" i="1"/>
  <c r="L46" i="1"/>
  <c r="M46" i="1"/>
  <c r="N46" i="1"/>
  <c r="O46" i="1"/>
  <c r="P46" i="1"/>
  <c r="Q46" i="1"/>
  <c r="R46" i="1"/>
  <c r="I47" i="1"/>
  <c r="J47" i="1"/>
  <c r="K47" i="1"/>
  <c r="L47" i="1"/>
  <c r="M47" i="1"/>
  <c r="N47" i="1"/>
  <c r="O47" i="1"/>
  <c r="P47" i="1"/>
  <c r="Q47" i="1"/>
  <c r="R47" i="1"/>
  <c r="I48" i="1"/>
  <c r="J48" i="1"/>
  <c r="K48" i="1"/>
  <c r="L48" i="1"/>
  <c r="M48" i="1"/>
  <c r="N48" i="1"/>
  <c r="O48" i="1"/>
  <c r="P48" i="1"/>
  <c r="Q48" i="1"/>
  <c r="R48" i="1"/>
  <c r="I49" i="1"/>
  <c r="J49" i="1"/>
  <c r="K49" i="1"/>
  <c r="L49" i="1"/>
  <c r="M49" i="1"/>
  <c r="N49" i="1"/>
  <c r="O49" i="1"/>
  <c r="P49" i="1"/>
  <c r="Q49" i="1"/>
  <c r="R49" i="1"/>
  <c r="I50" i="1"/>
  <c r="J50" i="1"/>
  <c r="K50" i="1"/>
  <c r="L50" i="1"/>
  <c r="M50" i="1"/>
  <c r="N50" i="1"/>
  <c r="O50" i="1"/>
  <c r="P50" i="1"/>
  <c r="Q50" i="1"/>
  <c r="R50" i="1"/>
  <c r="I51" i="1"/>
  <c r="J51" i="1"/>
  <c r="K51" i="1"/>
  <c r="L51" i="1"/>
  <c r="M51" i="1"/>
  <c r="N51" i="1"/>
  <c r="O51" i="1"/>
  <c r="P51" i="1"/>
  <c r="Q51" i="1"/>
  <c r="R51" i="1"/>
  <c r="I52" i="1"/>
  <c r="J52" i="1"/>
  <c r="K52" i="1"/>
  <c r="L52" i="1"/>
  <c r="M52" i="1"/>
  <c r="N52" i="1"/>
  <c r="O52" i="1"/>
  <c r="P52" i="1"/>
  <c r="Q52" i="1"/>
  <c r="R52" i="1"/>
  <c r="I53" i="1"/>
  <c r="J53" i="1"/>
  <c r="K53" i="1"/>
  <c r="L53" i="1"/>
  <c r="M53" i="1"/>
  <c r="N53" i="1"/>
  <c r="O53" i="1"/>
  <c r="P53" i="1"/>
  <c r="Q53" i="1"/>
  <c r="R53" i="1"/>
  <c r="I54" i="1"/>
  <c r="J54" i="1"/>
  <c r="K54" i="1"/>
  <c r="L54" i="1"/>
  <c r="M54" i="1"/>
  <c r="N54" i="1"/>
  <c r="O54" i="1"/>
  <c r="P54" i="1"/>
  <c r="Q54" i="1"/>
  <c r="R54" i="1"/>
  <c r="I55" i="1"/>
  <c r="J55" i="1"/>
  <c r="K55" i="1"/>
  <c r="L55" i="1"/>
  <c r="M55" i="1"/>
  <c r="N55" i="1"/>
  <c r="O55" i="1"/>
  <c r="P55" i="1"/>
  <c r="Q55" i="1"/>
  <c r="R55" i="1"/>
  <c r="I56" i="1"/>
  <c r="J56" i="1"/>
  <c r="K56" i="1"/>
  <c r="L56" i="1"/>
  <c r="M56" i="1"/>
  <c r="N56" i="1"/>
  <c r="O56" i="1"/>
  <c r="P56" i="1"/>
  <c r="Q56" i="1"/>
  <c r="R56" i="1"/>
  <c r="I57" i="1"/>
  <c r="J57" i="1"/>
  <c r="K57" i="1"/>
  <c r="L57" i="1"/>
  <c r="M57" i="1"/>
  <c r="N57" i="1"/>
  <c r="O57" i="1"/>
  <c r="P57" i="1"/>
  <c r="Q57" i="1"/>
  <c r="R57" i="1"/>
  <c r="I58" i="1"/>
  <c r="J58" i="1"/>
  <c r="K58" i="1"/>
  <c r="L58" i="1"/>
  <c r="M58" i="1"/>
  <c r="N58" i="1"/>
  <c r="O58" i="1"/>
  <c r="P58" i="1"/>
  <c r="Q58" i="1"/>
  <c r="R58" i="1"/>
  <c r="I59" i="1"/>
  <c r="J59" i="1"/>
  <c r="K59" i="1"/>
  <c r="L59" i="1"/>
  <c r="M59" i="1"/>
  <c r="N59" i="1"/>
  <c r="O59" i="1"/>
  <c r="P59" i="1"/>
  <c r="Q59" i="1"/>
  <c r="R59" i="1"/>
  <c r="I60" i="1"/>
  <c r="J60" i="1"/>
  <c r="K60" i="1"/>
  <c r="L60" i="1"/>
  <c r="M60" i="1"/>
  <c r="N60" i="1"/>
  <c r="O60" i="1"/>
  <c r="P60" i="1"/>
  <c r="Q60" i="1"/>
  <c r="R60" i="1"/>
  <c r="I61" i="1"/>
  <c r="J61" i="1"/>
  <c r="K61" i="1"/>
  <c r="L61" i="1"/>
  <c r="M61" i="1"/>
  <c r="N61" i="1"/>
  <c r="O61" i="1"/>
  <c r="P61" i="1"/>
  <c r="Q61" i="1"/>
  <c r="R61" i="1"/>
  <c r="I62" i="1"/>
  <c r="J62" i="1"/>
  <c r="K62" i="1"/>
  <c r="L62" i="1"/>
  <c r="M62" i="1"/>
  <c r="N62" i="1"/>
  <c r="O62" i="1"/>
  <c r="P62" i="1"/>
  <c r="Q62" i="1"/>
  <c r="R62" i="1"/>
  <c r="I63" i="1"/>
  <c r="J63" i="1"/>
  <c r="K63" i="1"/>
  <c r="L63" i="1"/>
  <c r="M63" i="1"/>
  <c r="N63" i="1"/>
  <c r="O63" i="1"/>
  <c r="P63" i="1"/>
  <c r="Q63" i="1"/>
  <c r="R63" i="1"/>
  <c r="I64" i="1"/>
  <c r="J64" i="1"/>
  <c r="K64" i="1"/>
  <c r="L64" i="1"/>
  <c r="M64" i="1"/>
  <c r="N64" i="1"/>
  <c r="O64" i="1"/>
  <c r="P64" i="1"/>
  <c r="Q64" i="1"/>
  <c r="R64" i="1"/>
  <c r="I65" i="1"/>
  <c r="J65" i="1"/>
  <c r="K65" i="1"/>
  <c r="L65" i="1"/>
  <c r="M65" i="1"/>
  <c r="N65" i="1"/>
  <c r="O65" i="1"/>
  <c r="P65" i="1"/>
  <c r="Q65" i="1"/>
  <c r="R65" i="1"/>
  <c r="I66" i="1"/>
  <c r="J66" i="1"/>
  <c r="K66" i="1"/>
  <c r="L66" i="1"/>
  <c r="M66" i="1"/>
  <c r="N66" i="1"/>
  <c r="O66" i="1"/>
  <c r="P66" i="1"/>
  <c r="Q66" i="1"/>
  <c r="R66" i="1"/>
  <c r="I67" i="1"/>
  <c r="J67" i="1"/>
  <c r="K67" i="1"/>
  <c r="L67" i="1"/>
  <c r="M67" i="1"/>
  <c r="N67" i="1"/>
  <c r="O67" i="1"/>
  <c r="P67" i="1"/>
  <c r="Q67" i="1"/>
  <c r="R67" i="1"/>
  <c r="I68" i="1"/>
  <c r="J68" i="1"/>
  <c r="K68" i="1"/>
  <c r="L68" i="1"/>
  <c r="M68" i="1"/>
  <c r="N68" i="1"/>
  <c r="O68" i="1"/>
  <c r="P68" i="1"/>
  <c r="Q68" i="1"/>
  <c r="R68" i="1"/>
  <c r="I69" i="1"/>
  <c r="J69" i="1"/>
  <c r="K69" i="1"/>
  <c r="L69" i="1"/>
  <c r="M69" i="1"/>
  <c r="N69" i="1"/>
  <c r="O69" i="1"/>
  <c r="P69" i="1"/>
  <c r="Q69" i="1"/>
  <c r="R69" i="1"/>
  <c r="I70" i="1"/>
  <c r="J70" i="1"/>
  <c r="K70" i="1"/>
  <c r="L70" i="1"/>
  <c r="M70" i="1"/>
  <c r="N70" i="1"/>
  <c r="O70" i="1"/>
  <c r="P70" i="1"/>
  <c r="Q70" i="1"/>
  <c r="R70" i="1"/>
  <c r="I71" i="1"/>
  <c r="J71" i="1"/>
  <c r="K71" i="1"/>
  <c r="L71" i="1"/>
  <c r="M71" i="1"/>
  <c r="N71" i="1"/>
  <c r="O71" i="1"/>
  <c r="P71" i="1"/>
  <c r="Q71" i="1"/>
  <c r="R71" i="1"/>
  <c r="I72" i="1"/>
  <c r="J72" i="1"/>
  <c r="K72" i="1"/>
  <c r="L72" i="1"/>
  <c r="M72" i="1"/>
  <c r="N72" i="1"/>
  <c r="O72" i="1"/>
  <c r="P72" i="1"/>
  <c r="Q72" i="1"/>
  <c r="R72" i="1"/>
  <c r="I73" i="1"/>
  <c r="J73" i="1"/>
  <c r="K73" i="1"/>
  <c r="L73" i="1"/>
  <c r="M73" i="1"/>
  <c r="N73" i="1"/>
  <c r="O73" i="1"/>
  <c r="P73" i="1"/>
  <c r="Q73" i="1"/>
  <c r="R73" i="1"/>
  <c r="I74" i="1"/>
  <c r="J74" i="1"/>
  <c r="K74" i="1"/>
  <c r="L74" i="1"/>
  <c r="M74" i="1"/>
  <c r="N74" i="1"/>
  <c r="O74" i="1"/>
  <c r="P74" i="1"/>
  <c r="Q74" i="1"/>
  <c r="R74" i="1"/>
  <c r="I75" i="1"/>
  <c r="J75" i="1"/>
  <c r="K75" i="1"/>
  <c r="L75" i="1"/>
  <c r="M75" i="1"/>
  <c r="N75" i="1"/>
  <c r="O75" i="1"/>
  <c r="P75" i="1"/>
  <c r="Q75" i="1"/>
  <c r="R75" i="1"/>
  <c r="I76" i="1"/>
  <c r="J76" i="1"/>
  <c r="K76" i="1"/>
  <c r="L76" i="1"/>
  <c r="M76" i="1"/>
  <c r="N76" i="1"/>
  <c r="O76" i="1"/>
  <c r="P76" i="1"/>
  <c r="Q76" i="1"/>
  <c r="R76" i="1"/>
  <c r="I77" i="1"/>
  <c r="J77" i="1"/>
  <c r="K77" i="1"/>
  <c r="L77" i="1"/>
  <c r="M77" i="1"/>
  <c r="N77" i="1"/>
  <c r="O77" i="1"/>
  <c r="P77" i="1"/>
  <c r="Q77" i="1"/>
  <c r="R77" i="1"/>
  <c r="I78" i="1"/>
  <c r="J78" i="1"/>
  <c r="K78" i="1"/>
  <c r="L78" i="1"/>
  <c r="M78" i="1"/>
  <c r="N78" i="1"/>
  <c r="O78" i="1"/>
  <c r="P78" i="1"/>
  <c r="Q78" i="1"/>
  <c r="R78" i="1"/>
  <c r="I79" i="1"/>
  <c r="J79" i="1"/>
  <c r="K79" i="1"/>
  <c r="L79" i="1"/>
  <c r="M79" i="1"/>
  <c r="N79" i="1"/>
  <c r="O79" i="1"/>
  <c r="P79" i="1"/>
  <c r="Q79" i="1"/>
  <c r="R79" i="1"/>
  <c r="I80" i="1"/>
  <c r="J80" i="1"/>
  <c r="K80" i="1"/>
  <c r="L80" i="1"/>
  <c r="M80" i="1"/>
  <c r="N80" i="1"/>
  <c r="O80" i="1"/>
  <c r="P80" i="1"/>
  <c r="Q80" i="1"/>
  <c r="R80" i="1"/>
  <c r="X21" i="1"/>
  <c r="X22" i="1"/>
  <c r="A46" i="4"/>
  <c r="T21" i="1"/>
  <c r="T22" i="1"/>
  <c r="A42" i="4"/>
  <c r="V21" i="1"/>
  <c r="V22" i="1"/>
  <c r="A44" i="4"/>
  <c r="K9" i="1"/>
  <c r="W21" i="1"/>
  <c r="W22" i="1"/>
  <c r="A38" i="4"/>
  <c r="U22" i="1"/>
  <c r="A36" i="4"/>
  <c r="I9" i="1"/>
  <c r="S21" i="1"/>
  <c r="S22" i="1"/>
  <c r="A34" i="4"/>
  <c r="C1" i="5"/>
  <c r="A1" i="5"/>
  <c r="B87" i="1"/>
  <c r="B75" i="1"/>
  <c r="B76" i="1"/>
  <c r="B77" i="1"/>
  <c r="B78" i="1"/>
  <c r="B79" i="1"/>
  <c r="B80" i="1"/>
  <c r="B39" i="1"/>
  <c r="B40" i="1"/>
  <c r="B41" i="1"/>
  <c r="B42" i="1"/>
  <c r="B43" i="1"/>
  <c r="B44" i="1"/>
  <c r="B86" i="1"/>
  <c r="B85" i="1"/>
  <c r="B84" i="1"/>
  <c r="B83" i="1"/>
  <c r="B82" i="1"/>
  <c r="B81" i="1"/>
  <c r="B74" i="1"/>
  <c r="B73" i="1"/>
  <c r="B72" i="1"/>
  <c r="B71" i="1"/>
  <c r="B70" i="1"/>
  <c r="B69" i="1"/>
  <c r="B68" i="1"/>
  <c r="B67" i="1"/>
  <c r="B66" i="1"/>
  <c r="B65" i="1"/>
  <c r="B64" i="1"/>
  <c r="B63" i="1"/>
  <c r="B98" i="1"/>
  <c r="B97" i="1"/>
  <c r="B96" i="1"/>
  <c r="B95" i="1"/>
  <c r="B94" i="1"/>
  <c r="B93" i="1"/>
  <c r="B92" i="1"/>
  <c r="B91" i="1"/>
  <c r="B90" i="1"/>
  <c r="B89" i="1"/>
  <c r="B88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27" i="1"/>
  <c r="B38" i="1"/>
  <c r="B37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R9" i="1"/>
  <c r="Q9" i="1"/>
  <c r="P9" i="1"/>
  <c r="O9" i="1"/>
  <c r="N9" i="1"/>
  <c r="M9" i="1"/>
  <c r="L9" i="1"/>
  <c r="C1" i="4"/>
  <c r="A1" i="4"/>
</calcChain>
</file>

<file path=xl/sharedStrings.xml><?xml version="1.0" encoding="utf-8"?>
<sst xmlns="http://schemas.openxmlformats.org/spreadsheetml/2006/main" count="43" uniqueCount="37">
  <si>
    <t>Years of Comparison</t>
  </si>
  <si>
    <t>Decile</t>
  </si>
  <si>
    <t xml:space="preserve">School </t>
  </si>
  <si>
    <t>Standard</t>
  </si>
  <si>
    <t>Title</t>
  </si>
  <si>
    <t>Apply numeric reasoning in solving problems</t>
  </si>
  <si>
    <t>No. of students</t>
  </si>
  <si>
    <t>N %</t>
  </si>
  <si>
    <t>A %</t>
  </si>
  <si>
    <t>M %</t>
  </si>
  <si>
    <t>E %</t>
  </si>
  <si>
    <t>Comparison with national statistics</t>
  </si>
  <si>
    <t>Comparison with decile statistics</t>
  </si>
  <si>
    <t>* Error bars are based on Least Significant Difference Intervals (LSD).  If the lines overlap there is no signficant difference at the 5% level.  If there is no overlap there is a signficant difference at the 5% level.</t>
  </si>
  <si>
    <t>A</t>
  </si>
  <si>
    <t>M</t>
  </si>
  <si>
    <t>E</t>
  </si>
  <si>
    <t>Maori</t>
  </si>
  <si>
    <t>Pasifika</t>
  </si>
  <si>
    <t>All</t>
  </si>
  <si>
    <t>European</t>
  </si>
  <si>
    <t>Asian</t>
  </si>
  <si>
    <t>Other</t>
  </si>
  <si>
    <t>ae</t>
  </si>
  <si>
    <t>me</t>
  </si>
  <si>
    <t>ee</t>
  </si>
  <si>
    <t>ne</t>
  </si>
  <si>
    <t>Inquiry Question: Are our results improving, declining or staying the same in this standard?</t>
  </si>
  <si>
    <t>Random High School</t>
  </si>
  <si>
    <t>credit national</t>
  </si>
  <si>
    <t>credit decile</t>
  </si>
  <si>
    <t>merit national</t>
  </si>
  <si>
    <t>merit decile</t>
  </si>
  <si>
    <t>ex national</t>
  </si>
  <si>
    <t>ex decile</t>
  </si>
  <si>
    <t>4-7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</si>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</sst>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49" fontId="0" fillId="0" borderId="1" xfId="0" applyNumberForma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1" fillId="6" borderId="1" xfId="0" applyFont="1" applyFill="1" applyBorder="1"/>
    <xf numFmtId="0" fontId="1" fillId="3" borderId="1" xfId="0" applyFont="1" applyFill="1" applyBorder="1"/>
    <xf numFmtId="0" fontId="3" fillId="6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2" fillId="0" borderId="0" xfId="0" applyFont="1" applyFill="1" applyBorder="1"/>
    <xf numFmtId="0" fontId="0" fillId="6" borderId="1" xfId="0" applyFill="1" applyBorder="1"/>
    <xf numFmtId="0" fontId="1" fillId="5" borderId="2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3" xfId="0" applyNumberFormat="1" applyFill="1" applyBorder="1" applyAlignment="1"/>
    <xf numFmtId="49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 wrapText="1" indent="1"/>
    </xf>
    <xf numFmtId="0" fontId="10" fillId="4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0" fontId="0" fillId="5" borderId="4" xfId="0" applyNumberFormat="1" applyFont="1" applyFill="1" applyBorder="1" applyAlignment="1">
      <alignment horizontal="center" vertical="center" wrapText="1"/>
    </xf>
    <xf numFmtId="0" fontId="0" fillId="5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top" wrapText="1"/>
    </xf>
    <xf numFmtId="0" fontId="0" fillId="5" borderId="4" xfId="0" applyNumberFormat="1" applyFont="1" applyFill="1" applyBorder="1" applyAlignment="1">
      <alignment horizontal="center" vertical="top" wrapText="1"/>
    </xf>
    <xf numFmtId="0" fontId="0" fillId="5" borderId="3" xfId="0" applyNumberFormat="1" applyFont="1" applyFill="1" applyBorder="1" applyAlignment="1">
      <alignment horizontal="center" vertical="top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NAME percentages</a:t>
            </a:r>
          </a:p>
        </c:rich>
      </c:tx>
      <c:layout>
        <c:manualLayout>
          <c:xMode val="edge"/>
          <c:yMode val="edge"/>
          <c:x val="0.38850029955494703"/>
          <c:y val="2.272727272727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07250789716414"/>
          <c:y val="0.115499284180387"/>
          <c:w val="0.85620501643536073"/>
          <c:h val="0.6789415830793171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91026'!$O$21:$R$21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'Data 91026'!$O$21:$R$21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'Data 91026'!$D$8:$G$8</c:f>
              <c:strCache>
                <c:ptCount val="4"/>
                <c:pt idx="0">
                  <c:v>N %</c:v>
                </c:pt>
                <c:pt idx="1">
                  <c:v>A %</c:v>
                </c:pt>
                <c:pt idx="2">
                  <c:v>M %</c:v>
                </c:pt>
                <c:pt idx="3">
                  <c:v>E %</c:v>
                </c:pt>
              </c:strCache>
            </c:strRef>
          </c:cat>
          <c:val>
            <c:numRef>
              <c:f>'Data 91026'!$D$21:$G$21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'Data 91026'!$B$3</c:f>
              <c:strCache>
                <c:ptCount val="1"/>
                <c:pt idx="0">
                  <c:v>Decile</c:v>
                </c:pt>
              </c:strCache>
            </c:strRef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91026'!$O$15:$R$15</c:f>
                <c:numCache>
                  <c:formatCode>General</c:formatCode>
                  <c:ptCount val="4"/>
                  <c:pt idx="0">
                    <c:v>0.30885035549123718</c:v>
                  </c:pt>
                  <c:pt idx="1">
                    <c:v>0.47532608254967973</c:v>
                  </c:pt>
                  <c:pt idx="2">
                    <c:v>0.43370529584453776</c:v>
                  </c:pt>
                  <c:pt idx="3">
                    <c:v>0.31973531223143975</c:v>
                  </c:pt>
                </c:numCache>
              </c:numRef>
            </c:plus>
            <c:minus>
              <c:numRef>
                <c:f>'Data 91026'!$O$15:$R$15</c:f>
                <c:numCache>
                  <c:formatCode>General</c:formatCode>
                  <c:ptCount val="4"/>
                  <c:pt idx="0">
                    <c:v>0.30885035549123718</c:v>
                  </c:pt>
                  <c:pt idx="1">
                    <c:v>0.47532608254967973</c:v>
                  </c:pt>
                  <c:pt idx="2">
                    <c:v>0.43370529584453776</c:v>
                  </c:pt>
                  <c:pt idx="3">
                    <c:v>0.31973531223143975</c:v>
                  </c:pt>
                </c:numCache>
              </c:numRef>
            </c:minus>
          </c:errBars>
          <c:cat>
            <c:strRef>
              <c:f>'Data 91026'!$D$8:$G$8</c:f>
              <c:strCache>
                <c:ptCount val="4"/>
                <c:pt idx="0">
                  <c:v>N %</c:v>
                </c:pt>
                <c:pt idx="1">
                  <c:v>A %</c:v>
                </c:pt>
                <c:pt idx="2">
                  <c:v>M %</c:v>
                </c:pt>
                <c:pt idx="3">
                  <c:v>E %</c:v>
                </c:pt>
              </c:strCache>
            </c:strRef>
          </c:cat>
          <c:val>
            <c:numRef>
              <c:f>'Data 91026'!$D$15:$G$15</c:f>
              <c:numCache>
                <c:formatCode>General</c:formatCode>
                <c:ptCount val="4"/>
                <c:pt idx="0">
                  <c:v>11.9</c:v>
                </c:pt>
                <c:pt idx="1">
                  <c:v>45.9</c:v>
                </c:pt>
                <c:pt idx="2">
                  <c:v>29.2</c:v>
                </c:pt>
                <c:pt idx="3">
                  <c:v>12.9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91026'!$O$9:$R$9</c:f>
                <c:numCache>
                  <c:formatCode>General</c:formatCode>
                  <c:ptCount val="4"/>
                  <c:pt idx="0">
                    <c:v>0.19263600666508962</c:v>
                  </c:pt>
                  <c:pt idx="1">
                    <c:v>0.3082275086557798</c:v>
                  </c:pt>
                  <c:pt idx="2">
                    <c:v>0.28495372897133248</c:v>
                  </c:pt>
                  <c:pt idx="3">
                    <c:v>0.22039098043589539</c:v>
                  </c:pt>
                </c:numCache>
              </c:numRef>
            </c:plus>
            <c:minus>
              <c:numRef>
                <c:f>'Data 91026'!$O$9:$R$9</c:f>
                <c:numCache>
                  <c:formatCode>General</c:formatCode>
                  <c:ptCount val="4"/>
                  <c:pt idx="0">
                    <c:v>0.19263600666508962</c:v>
                  </c:pt>
                  <c:pt idx="1">
                    <c:v>0.3082275086557798</c:v>
                  </c:pt>
                  <c:pt idx="2">
                    <c:v>0.28495372897133248</c:v>
                  </c:pt>
                  <c:pt idx="3">
                    <c:v>0.22039098043589539</c:v>
                  </c:pt>
                </c:numCache>
              </c:numRef>
            </c:minus>
          </c:errBars>
          <c:cat>
            <c:strRef>
              <c:f>'Data 91026'!$D$8:$G$8</c:f>
              <c:strCache>
                <c:ptCount val="4"/>
                <c:pt idx="0">
                  <c:v>N %</c:v>
                </c:pt>
                <c:pt idx="1">
                  <c:v>A %</c:v>
                </c:pt>
                <c:pt idx="2">
                  <c:v>M %</c:v>
                </c:pt>
                <c:pt idx="3">
                  <c:v>E %</c:v>
                </c:pt>
              </c:strCache>
            </c:strRef>
          </c:cat>
          <c:val>
            <c:numRef>
              <c:f>'Data 91026'!$D$9:$G$9</c:f>
              <c:numCache>
                <c:formatCode>General</c:formatCode>
                <c:ptCount val="4"/>
                <c:pt idx="0">
                  <c:v>10.8</c:v>
                </c:pt>
                <c:pt idx="1">
                  <c:v>44.2</c:v>
                </c:pt>
                <c:pt idx="2">
                  <c:v>30.2</c:v>
                </c:pt>
                <c:pt idx="3">
                  <c:v>14.8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83136"/>
        <c:axId val="76684672"/>
      </c:barChart>
      <c:catAx>
        <c:axId val="7668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76684672"/>
        <c:crosses val="autoZero"/>
        <c:auto val="1"/>
        <c:lblAlgn val="ctr"/>
        <c:lblOffset val="100"/>
        <c:noMultiLvlLbl val="0"/>
      </c:catAx>
      <c:valAx>
        <c:axId val="76684672"/>
        <c:scaling>
          <c:orientation val="minMax"/>
          <c:max val="10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7668313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Maori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91026'!$M$94,'Data 91026'!$M$76,'Data 91026'!$M$58,'Data 91026'!$M$40,'Data 91026'!$M$22)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91026'!$M$94,'Data 91026'!$M$76,'Data 91026'!$M$58,'Data 91026'!$M$40,'Data 91026'!$M$22)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91026'!$J$94,'Data 91026'!$J$76,'Data 91026'!$J$58,'Data 91026'!$J$40,'Data 91026'!$J$22)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minus>
          </c:errBars>
          <c:val>
            <c:numRef>
              <c:f>('Data 91026'!$J$88,'Data 91026'!$J$70,'Data 91026'!$J$52,'Data 91026'!$J$34,'Data 91026'!$J$16)</c:f>
              <c:numCache>
                <c:formatCode>General</c:formatCode>
                <c:ptCount val="5"/>
                <c:pt idx="0">
                  <c:v>0</c:v>
                </c:pt>
                <c:pt idx="1">
                  <c:v>26.5</c:v>
                </c:pt>
                <c:pt idx="2">
                  <c:v>26.5</c:v>
                </c:pt>
                <c:pt idx="3">
                  <c:v>28.4</c:v>
                </c:pt>
                <c:pt idx="4">
                  <c:v>28.4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91026'!$M$82,'Data 91026'!$M$64,'Data 91026'!$M$46,'Data 91026'!$M$28,'Data 91026'!$M$10)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0.72198618642128976</c:v>
                  </c:pt>
                  <c:pt idx="2">
                    <c:v>0.62986821368630574</c:v>
                  </c:pt>
                  <c:pt idx="3">
                    <c:v>0.63711832837759586</c:v>
                  </c:pt>
                  <c:pt idx="4">
                    <c:v>0.63711832837759586</c:v>
                  </c:pt>
                </c:numCache>
              </c:numRef>
            </c:plus>
            <c:minus>
              <c:numRef>
                <c:f>('Data 91026'!$M$82,'Data 91026'!$M$64,'Data 91026'!$M$46,'Data 91026'!$M$28,'Data 91026'!$M$10)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0.72198618642128976</c:v>
                  </c:pt>
                  <c:pt idx="2">
                    <c:v>0.62986821368630574</c:v>
                  </c:pt>
                  <c:pt idx="3">
                    <c:v>0.63711832837759586</c:v>
                  </c:pt>
                  <c:pt idx="4">
                    <c:v>0.63711832837759586</c:v>
                  </c:pt>
                </c:numCache>
              </c:numRef>
            </c:minus>
          </c:errBars>
          <c:val>
            <c:numRef>
              <c:f>('Data 91026'!$J$82,'Data 91026'!$J$64,'Data 91026'!$J$46,'Data 91026'!$J$28,'Data 91026'!$J$10)</c:f>
              <c:numCache>
                <c:formatCode>General</c:formatCode>
                <c:ptCount val="5"/>
                <c:pt idx="0">
                  <c:v>0</c:v>
                </c:pt>
                <c:pt idx="1">
                  <c:v>28.4</c:v>
                </c:pt>
                <c:pt idx="2">
                  <c:v>28.3</c:v>
                </c:pt>
                <c:pt idx="3">
                  <c:v>30.599999999999998</c:v>
                </c:pt>
                <c:pt idx="4">
                  <c:v>30.599999999999998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78592"/>
        <c:axId val="88080384"/>
      </c:lineChart>
      <c:catAx>
        <c:axId val="880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080384"/>
        <c:crosses val="autoZero"/>
        <c:auto val="1"/>
        <c:lblAlgn val="ctr"/>
        <c:lblOffset val="100"/>
        <c:noMultiLvlLbl val="0"/>
      </c:catAx>
      <c:valAx>
        <c:axId val="88080384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07859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Maori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91026'!$N$94,'Data 91026'!$N$76,'Data 91026'!$N$58,'Data 91026'!$N$40,'Data 91026'!$N$22)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91026'!$N$94,'Data 91026'!$N$76,'Data 91026'!$N$58,'Data 91026'!$N$40,'Data 91026'!$N$22)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91026'!$K$94,'Data 91026'!$K$75,'Data 91026'!$K$57,'Data 91026'!$K$39,'Data 91026'!$K$21)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91026'!$M$88,'Data 91026'!$M$70,'Data 91026'!$M$52,'Data 91026'!$M$34,'Data 91026'!$M$16)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1.0341839119017291</c:v>
                  </c:pt>
                  <c:pt idx="2">
                    <c:v>0.91312376368174331</c:v>
                  </c:pt>
                  <c:pt idx="3">
                    <c:v>0.92256659620212766</c:v>
                  </c:pt>
                  <c:pt idx="4">
                    <c:v>0.92256659620212766</c:v>
                  </c:pt>
                </c:numCache>
              </c:numRef>
            </c:plus>
            <c:minus>
              <c:numRef>
                <c:f>('Data 91026'!$M$88,'Data 91026'!$M$70,'Data 91026'!$M$52,'Data 91026'!$M$34,'Data 91026'!$M$16)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1.0341839119017291</c:v>
                  </c:pt>
                  <c:pt idx="2">
                    <c:v>0.91312376368174331</c:v>
                  </c:pt>
                  <c:pt idx="3">
                    <c:v>0.92256659620212766</c:v>
                  </c:pt>
                  <c:pt idx="4">
                    <c:v>0.92256659620212766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91026'!$K$88,'Data 91026'!$K$70,'Data 91026'!$K$52,'Data 91026'!$K$34,'Data 91026'!$K$16)</c:f>
              <c:numCache>
                <c:formatCode>General</c:formatCode>
                <c:ptCount val="5"/>
                <c:pt idx="0">
                  <c:v>0</c:v>
                </c:pt>
                <c:pt idx="1">
                  <c:v>4.5999999999999996</c:v>
                </c:pt>
                <c:pt idx="2">
                  <c:v>5.4</c:v>
                </c:pt>
                <c:pt idx="3">
                  <c:v>6.5</c:v>
                </c:pt>
                <c:pt idx="4">
                  <c:v>6.5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91026'!$K$82,'Data 91026'!$K$64,'Data 91026'!$K$46,'Data 91026'!$K$28,'Data 91026'!$K$10)</c:f>
              <c:numCache>
                <c:formatCode>General</c:formatCode>
                <c:ptCount val="5"/>
                <c:pt idx="0">
                  <c:v>0</c:v>
                </c:pt>
                <c:pt idx="1">
                  <c:v>5.6</c:v>
                </c:pt>
                <c:pt idx="2">
                  <c:v>6</c:v>
                </c:pt>
                <c:pt idx="3">
                  <c:v>7.2</c:v>
                </c:pt>
                <c:pt idx="4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17248"/>
        <c:axId val="88118784"/>
      </c:lineChart>
      <c:catAx>
        <c:axId val="881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18784"/>
        <c:crosses val="autoZero"/>
        <c:auto val="1"/>
        <c:lblAlgn val="ctr"/>
        <c:lblOffset val="100"/>
        <c:noMultiLvlLbl val="0"/>
      </c:catAx>
      <c:valAx>
        <c:axId val="88118784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11724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Other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91026'!$L$98,'Data 91026'!$L$80,'Data 91026'!$L$62,'Data 91026'!$L$44,'Data 91026'!$L$26)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91026'!$L$98,'Data 91026'!$L$80,'Data 91026'!$L$62,'Data 91026'!$L$44,'Data 91026'!$L$26)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91026'!$I$98,'Data 91026'!$I$80,'Data 91026'!$I$62,'Data 91026'!$I$44,'Data 91026'!$I$26)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91026'!$L$92,'Data 91026'!$L$74,'Data 91026'!$L$56,'Data 91026'!$L$38,'Data 91026'!$L$19)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2.7123893525819622</c:v>
                  </c:pt>
                  <c:pt idx="2">
                    <c:v>2.3755872702683622</c:v>
                  </c:pt>
                  <c:pt idx="3">
                    <c:v>2.3036133934900329</c:v>
                  </c:pt>
                  <c:pt idx="4">
                    <c:v>0.87830679763350894</c:v>
                  </c:pt>
                </c:numCache>
              </c:numRef>
            </c:plus>
            <c:minus>
              <c:numRef>
                <c:f>('Data 91026'!$L$92,'Data 91026'!$L$74,'Data 91026'!$L$56,'Data 91026'!$L$38,'Data 91026'!$L$19)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2.7123893525819622</c:v>
                  </c:pt>
                  <c:pt idx="2">
                    <c:v>2.3755872702683622</c:v>
                  </c:pt>
                  <c:pt idx="3">
                    <c:v>2.3036133934900329</c:v>
                  </c:pt>
                  <c:pt idx="4">
                    <c:v>0.87830679763350894</c:v>
                  </c:pt>
                </c:numCache>
              </c:numRef>
            </c:minus>
          </c:errBars>
          <c:val>
            <c:numRef>
              <c:f>('Data 91026'!$I$92,'Data 91026'!$I$74,'Data 91026'!$I$56,'Data 91026'!$I$38,'Data 91026'!$I$20)</c:f>
              <c:numCache>
                <c:formatCode>General</c:formatCode>
                <c:ptCount val="5"/>
                <c:pt idx="0">
                  <c:v>0</c:v>
                </c:pt>
                <c:pt idx="1">
                  <c:v>81.600000000000009</c:v>
                </c:pt>
                <c:pt idx="2">
                  <c:v>83.1</c:v>
                </c:pt>
                <c:pt idx="3">
                  <c:v>85.8</c:v>
                </c:pt>
                <c:pt idx="4">
                  <c:v>85.8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91026'!$L$86,'Data 91026'!$L$68,'Data 91026'!$L$50,'Data 91026'!$L$32,'Data 91026'!$L$14)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1.6084398510485123</c:v>
                  </c:pt>
                  <c:pt idx="2">
                    <c:v>1.4254253182791679</c:v>
                  </c:pt>
                  <c:pt idx="3">
                    <c:v>1.3485641439002791</c:v>
                  </c:pt>
                  <c:pt idx="4">
                    <c:v>1.3485641439002791</c:v>
                  </c:pt>
                </c:numCache>
              </c:numRef>
            </c:plus>
            <c:minus>
              <c:numRef>
                <c:f>('Data 91026'!$L$86,'Data 91026'!$L$68,'Data 91026'!$L$50,'Data 91026'!$L$32,'Data 91026'!$L$14)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1.6084398510485123</c:v>
                  </c:pt>
                  <c:pt idx="2">
                    <c:v>1.4254253182791679</c:v>
                  </c:pt>
                  <c:pt idx="3">
                    <c:v>1.3485641439002791</c:v>
                  </c:pt>
                  <c:pt idx="4">
                    <c:v>1.3485641439002791</c:v>
                  </c:pt>
                </c:numCache>
              </c:numRef>
            </c:minus>
          </c:errBars>
          <c:val>
            <c:numRef>
              <c:f>('Data 91026'!$I$86,'Data 91026'!$I$68,'Data 91026'!$I$50,'Data 91026'!$I$32,'Data 91026'!$I$14)</c:f>
              <c:numCache>
                <c:formatCode>General</c:formatCode>
                <c:ptCount val="5"/>
                <c:pt idx="0">
                  <c:v>0</c:v>
                </c:pt>
                <c:pt idx="1">
                  <c:v>84.8</c:v>
                </c:pt>
                <c:pt idx="2">
                  <c:v>85.899999999999991</c:v>
                </c:pt>
                <c:pt idx="3">
                  <c:v>87.3</c:v>
                </c:pt>
                <c:pt idx="4">
                  <c:v>87.3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9648"/>
        <c:axId val="88141184"/>
      </c:lineChart>
      <c:catAx>
        <c:axId val="881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141184"/>
        <c:crosses val="autoZero"/>
        <c:auto val="1"/>
        <c:lblAlgn val="ctr"/>
        <c:lblOffset val="100"/>
        <c:noMultiLvlLbl val="0"/>
      </c:catAx>
      <c:valAx>
        <c:axId val="8814118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813964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European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91026'!$L$95,'Data 91026'!$L$77,'Data 91026'!$L$59,'Data 91026'!$L$41,'Data 91026'!$L$23)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91026'!$L$95,'Data 91026'!$L$77,'Data 91026'!$L$59,'Data 91026'!$L$41,'Data 91026'!$L$23)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91026'!$I$95,'Data 91026'!$I$77,'Data 91026'!$I$59,'Data 91026'!$I$41,'Data 91026'!$I$23)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0.3851643185429624</c:v>
                  </c:pt>
                  <c:pt idx="2">
                    <c:v>0.32968254931882057</c:v>
                  </c:pt>
                  <c:pt idx="3">
                    <c:v>0.30996926232114308</c:v>
                  </c:pt>
                  <c:pt idx="4">
                    <c:v>0.30996926232114308</c:v>
                  </c:pt>
                </c:numCache>
              </c:numRef>
            </c:plus>
            <c:min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0.3851643185429624</c:v>
                  </c:pt>
                  <c:pt idx="2">
                    <c:v>0.32968254931882057</c:v>
                  </c:pt>
                  <c:pt idx="3">
                    <c:v>0.30996926232114308</c:v>
                  </c:pt>
                  <c:pt idx="4">
                    <c:v>0.30996926232114308</c:v>
                  </c:pt>
                </c:numCache>
              </c:numRef>
            </c:minus>
          </c:errBars>
          <c:val>
            <c:numRef>
              <c:f>('Data 91026'!$I$89,'Data 91026'!$I$71,'Data 91026'!$I$53,'Data 91026'!$I$35,'Data 91026'!$I$17)</c:f>
              <c:numCache>
                <c:formatCode>General</c:formatCode>
                <c:ptCount val="5"/>
                <c:pt idx="0">
                  <c:v>0</c:v>
                </c:pt>
                <c:pt idx="1">
                  <c:v>87.800000000000011</c:v>
                </c:pt>
                <c:pt idx="2">
                  <c:v>90.1</c:v>
                </c:pt>
                <c:pt idx="3">
                  <c:v>90.899999999999991</c:v>
                </c:pt>
                <c:pt idx="4">
                  <c:v>90.899999999999991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91026'!$L$83,'Data 91026'!$L$65,'Data 91026'!$L$47,'Data 91026'!$L$29,'Data 91026'!$L$11)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0.26685597468974526</c:v>
                  </c:pt>
                  <c:pt idx="2">
                    <c:v>0.23459504226602787</c:v>
                  </c:pt>
                  <c:pt idx="3">
                    <c:v>0.22305543897765256</c:v>
                  </c:pt>
                  <c:pt idx="4">
                    <c:v>0.22305543897765256</c:v>
                  </c:pt>
                </c:numCache>
              </c:numRef>
            </c:plus>
            <c:minus>
              <c:numRef>
                <c:f>('Data 91026'!$L$83,'Data 91026'!$L$65,'Data 91026'!$L$47,'Data 91026'!$L$29,'Data 91026'!$L$11)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0.26685597468974526</c:v>
                  </c:pt>
                  <c:pt idx="2">
                    <c:v>0.23459504226602787</c:v>
                  </c:pt>
                  <c:pt idx="3">
                    <c:v>0.22305543897765256</c:v>
                  </c:pt>
                  <c:pt idx="4">
                    <c:v>0.22305543897765256</c:v>
                  </c:pt>
                </c:numCache>
              </c:numRef>
            </c:minus>
          </c:errBars>
          <c:val>
            <c:numRef>
              <c:f>('Data 91026'!$I$83,'Data 91026'!$I$65,'Data 91026'!$I$47,'Data 91026'!$I$29,'Data 91026'!$I$11)</c:f>
              <c:numCache>
                <c:formatCode>General</c:formatCode>
                <c:ptCount val="5"/>
                <c:pt idx="0">
                  <c:v>0</c:v>
                </c:pt>
                <c:pt idx="1">
                  <c:v>90.2</c:v>
                </c:pt>
                <c:pt idx="2">
                  <c:v>91.399999999999991</c:v>
                </c:pt>
                <c:pt idx="3">
                  <c:v>92.2</c:v>
                </c:pt>
                <c:pt idx="4">
                  <c:v>92.2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9856"/>
        <c:axId val="88183936"/>
      </c:lineChart>
      <c:catAx>
        <c:axId val="881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183936"/>
        <c:crosses val="autoZero"/>
        <c:auto val="1"/>
        <c:lblAlgn val="ctr"/>
        <c:lblOffset val="100"/>
        <c:noMultiLvlLbl val="0"/>
      </c:catAx>
      <c:valAx>
        <c:axId val="8818393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816985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Pasifika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91026'!$L$96,'Data 91026'!$L$78,'Data 91026'!$L$60,'Data 91026'!$L$42,'Data 91026'!$L$24)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91026'!$L$96,'Data 91026'!$L$78,'Data 91026'!$L$60,'Data 91026'!$L$42,'Data 91026'!$L$24)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91026'!$I$96,'Data 91026'!$I$78,'Data 91026'!$I$60,'Data 91026'!$I$42,'Data 91026'!$I$24)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0.3851643185429624</c:v>
                  </c:pt>
                  <c:pt idx="2">
                    <c:v>0.32968254931882057</c:v>
                  </c:pt>
                  <c:pt idx="3">
                    <c:v>0.30996926232114308</c:v>
                  </c:pt>
                  <c:pt idx="4">
                    <c:v>0.30996926232114308</c:v>
                  </c:pt>
                </c:numCache>
              </c:numRef>
            </c:plus>
            <c:min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0.3851643185429624</c:v>
                  </c:pt>
                  <c:pt idx="2">
                    <c:v>0.32968254931882057</c:v>
                  </c:pt>
                  <c:pt idx="3">
                    <c:v>0.30996926232114308</c:v>
                  </c:pt>
                  <c:pt idx="4">
                    <c:v>0.30996926232114308</c:v>
                  </c:pt>
                </c:numCache>
              </c:numRef>
            </c:minus>
          </c:errBars>
          <c:val>
            <c:numRef>
              <c:f>('Data 91026'!$I$90,'Data 91026'!$I$72,'Data 91026'!$I$54,'Data 91026'!$I$36,'Data 91026'!$I$18)</c:f>
              <c:numCache>
                <c:formatCode>General</c:formatCode>
                <c:ptCount val="5"/>
                <c:pt idx="0">
                  <c:v>0</c:v>
                </c:pt>
                <c:pt idx="1">
                  <c:v>76.099999999999994</c:v>
                </c:pt>
                <c:pt idx="2">
                  <c:v>75.600000000000009</c:v>
                </c:pt>
                <c:pt idx="3">
                  <c:v>84.100000000000009</c:v>
                </c:pt>
                <c:pt idx="4">
                  <c:v>84.100000000000009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plus>
            <c:min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minus>
          </c:errBars>
          <c:val>
            <c:numRef>
              <c:f>('Data 91026'!$I$84,'Data 91026'!$I$66,'Data 91026'!$I$48,'Data 91026'!$I$30,'Data 91026'!$I$12)</c:f>
              <c:numCache>
                <c:formatCode>General</c:formatCode>
                <c:ptCount val="5"/>
                <c:pt idx="0">
                  <c:v>0</c:v>
                </c:pt>
                <c:pt idx="1">
                  <c:v>75.100000000000009</c:v>
                </c:pt>
                <c:pt idx="2">
                  <c:v>76.800000000000011</c:v>
                </c:pt>
                <c:pt idx="3">
                  <c:v>83.4</c:v>
                </c:pt>
                <c:pt idx="4">
                  <c:v>83.4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512"/>
        <c:axId val="88210048"/>
      </c:lineChart>
      <c:catAx>
        <c:axId val="882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210048"/>
        <c:crosses val="autoZero"/>
        <c:auto val="1"/>
        <c:lblAlgn val="ctr"/>
        <c:lblOffset val="100"/>
        <c:noMultiLvlLbl val="0"/>
      </c:catAx>
      <c:valAx>
        <c:axId val="8821004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820851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</a:t>
            </a:r>
            <a:r>
              <a:rPr lang="en-US" sz="1000" baseline="0"/>
              <a:t> - Asian</a:t>
            </a:r>
            <a:endParaRPr lang="en-US" sz="1000"/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91026'!$L$97,'Data 91026'!$L$79,'Data 91026'!$L$61,'Data 91026'!$K$43,'Data 91026'!$K$25)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91026'!$L$97,'Data 91026'!$L$79,'Data 91026'!$L$61,'Data 91026'!$K$43,'Data 91026'!$K$25)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91026'!$I$97,'Data 91026'!$I$79,'Data 91026'!$I$61,'Data 91026'!$I$43,'Data 91026'!$I$25)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91026'!$L$89,'Data 91026'!$L$71,'Data 91026'!$L$53,'Data 91026'!$L$35,'Data 91026'!$L$17)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0.44820413724422825</c:v>
                  </c:pt>
                  <c:pt idx="2">
                    <c:v>0.37615507596732617</c:v>
                  </c:pt>
                  <c:pt idx="3">
                    <c:v>0.36057062214456559</c:v>
                  </c:pt>
                  <c:pt idx="4">
                    <c:v>0.36057062214456559</c:v>
                  </c:pt>
                </c:numCache>
              </c:numRef>
            </c:plus>
            <c:minus>
              <c:numRef>
                <c:f>('Data 91026'!$L$89,'Data 91026'!$L$71,'Data 91026'!$L$53,'Data 91026'!$L$35,'Data 91026'!$L$17)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0.44820413724422825</c:v>
                  </c:pt>
                  <c:pt idx="2">
                    <c:v>0.37615507596732617</c:v>
                  </c:pt>
                  <c:pt idx="3">
                    <c:v>0.36057062214456559</c:v>
                  </c:pt>
                  <c:pt idx="4">
                    <c:v>0.36057062214456559</c:v>
                  </c:pt>
                </c:numCache>
              </c:numRef>
            </c:minus>
          </c:errBars>
          <c:val>
            <c:numRef>
              <c:f>('Data 91026'!$I$91,'Data 91026'!$I$73,'Data 91026'!$I$55,'Data 91026'!$I$37,'Data 91026'!$I$19)</c:f>
              <c:numCache>
                <c:formatCode>General</c:formatCode>
                <c:ptCount val="5"/>
                <c:pt idx="0">
                  <c:v>0</c:v>
                </c:pt>
                <c:pt idx="1">
                  <c:v>87.799999999999983</c:v>
                </c:pt>
                <c:pt idx="2">
                  <c:v>90.6</c:v>
                </c:pt>
                <c:pt idx="3">
                  <c:v>90.800000000000011</c:v>
                </c:pt>
                <c:pt idx="4">
                  <c:v>90.800000000000011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plus>
            <c:min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minus>
          </c:errBars>
          <c:val>
            <c:numRef>
              <c:f>('Data 91026'!$I$85,'Data 91026'!$I$67,'Data 91026'!$I$49,'Data 91026'!$I$31,'Data 91026'!$I$13)</c:f>
              <c:numCache>
                <c:formatCode>General</c:formatCode>
                <c:ptCount val="5"/>
                <c:pt idx="0">
                  <c:v>0</c:v>
                </c:pt>
                <c:pt idx="1">
                  <c:v>89.8</c:v>
                </c:pt>
                <c:pt idx="2">
                  <c:v>91.899999999999991</c:v>
                </c:pt>
                <c:pt idx="3">
                  <c:v>91.6</c:v>
                </c:pt>
                <c:pt idx="4">
                  <c:v>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59200"/>
        <c:axId val="88265088"/>
      </c:lineChart>
      <c:catAx>
        <c:axId val="882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265088"/>
        <c:crosses val="autoZero"/>
        <c:auto val="1"/>
        <c:lblAlgn val="ctr"/>
        <c:lblOffset val="100"/>
        <c:noMultiLvlLbl val="0"/>
      </c:catAx>
      <c:valAx>
        <c:axId val="8826508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825920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European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91026'!$M$95,'Data 91026'!$M$77,'Data 91026'!$M$59,'Data 91026'!$M$41,'Data 91026'!$M$23)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91026'!$M$95,'Data 91026'!$M$77,'Data 91026'!$M$59,'Data 91026'!$M$41,'Data 91026'!$M$23)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91026'!$J$95,'Data 91026'!$J$77,'Data 91026'!$J$59,'Data 91026'!$J$41,'Data 91026'!$J$23)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91026'!$M$89,'Data 91026'!$M$71,'Data 91026'!$M$53,'Data 91026'!$M$35,'Data 91026'!$M$17)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0.6783670250963979</c:v>
                  </c:pt>
                  <c:pt idx="2">
                    <c:v>0.62455362089220157</c:v>
                  </c:pt>
                  <c:pt idx="3">
                    <c:v>0.62638870591612017</c:v>
                  </c:pt>
                  <c:pt idx="4">
                    <c:v>0.62638870591612017</c:v>
                  </c:pt>
                </c:numCache>
              </c:numRef>
            </c:plus>
            <c:minus>
              <c:numRef>
                <c:f>('Data 91026'!$M$89,'Data 91026'!$M$71,'Data 91026'!$M$53,'Data 91026'!$M$35,'Data 91026'!$M$17)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0.6783670250963979</c:v>
                  </c:pt>
                  <c:pt idx="2">
                    <c:v>0.62455362089220157</c:v>
                  </c:pt>
                  <c:pt idx="3">
                    <c:v>0.62638870591612017</c:v>
                  </c:pt>
                  <c:pt idx="4">
                    <c:v>0.62638870591612017</c:v>
                  </c:pt>
                </c:numCache>
              </c:numRef>
            </c:minus>
          </c:errBars>
          <c:val>
            <c:numRef>
              <c:f>('Data 91026'!$J$89,'Data 91026'!$J$71,'Data 91026'!$J$53,'Data 91026'!$J$35,'Data 91026'!$J$17)</c:f>
              <c:numCache>
                <c:formatCode>General</c:formatCode>
                <c:ptCount val="5"/>
                <c:pt idx="0">
                  <c:v>0</c:v>
                </c:pt>
                <c:pt idx="1">
                  <c:v>43.199999999999996</c:v>
                </c:pt>
                <c:pt idx="2">
                  <c:v>43.6</c:v>
                </c:pt>
                <c:pt idx="3">
                  <c:v>48.099999999999994</c:v>
                </c:pt>
                <c:pt idx="4">
                  <c:v>48.099999999999994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91026'!$M$83,'Data 91026'!$M$65,'Data 91026'!$M$47,'Data 91026'!$M$29,'Data 91026'!$M$11)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0.44874472555432865</c:v>
                  </c:pt>
                  <c:pt idx="2">
                    <c:v>0.41821172110360627</c:v>
                  </c:pt>
                  <c:pt idx="3">
                    <c:v>0.41564148958030989</c:v>
                  </c:pt>
                  <c:pt idx="4">
                    <c:v>0.41564148958030989</c:v>
                  </c:pt>
                </c:numCache>
              </c:numRef>
            </c:plus>
            <c:minus>
              <c:numRef>
                <c:f>('Data 91026'!$M$83,'Data 91026'!$M$65,'Data 91026'!$M$47,'Data 91026'!$M$29,'Data 91026'!$M$11)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0.44874472555432865</c:v>
                  </c:pt>
                  <c:pt idx="2">
                    <c:v>0.41821172110360627</c:v>
                  </c:pt>
                  <c:pt idx="3">
                    <c:v>0.41564148958030989</c:v>
                  </c:pt>
                  <c:pt idx="4">
                    <c:v>0.41564148958030989</c:v>
                  </c:pt>
                </c:numCache>
              </c:numRef>
            </c:minus>
          </c:errBars>
          <c:val>
            <c:numRef>
              <c:f>('Data 91026'!$J$83,'Data 91026'!$J$65,'Data 91026'!$J$47,'Data 91026'!$J$29,'Data 91026'!$J$11)</c:f>
              <c:numCache>
                <c:formatCode>General</c:formatCode>
                <c:ptCount val="5"/>
                <c:pt idx="0">
                  <c:v>0</c:v>
                </c:pt>
                <c:pt idx="1">
                  <c:v>49.400000000000006</c:v>
                </c:pt>
                <c:pt idx="2">
                  <c:v>48.599999999999994</c:v>
                </c:pt>
                <c:pt idx="3">
                  <c:v>51.7</c:v>
                </c:pt>
                <c:pt idx="4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04352"/>
        <c:axId val="88405888"/>
      </c:lineChart>
      <c:catAx>
        <c:axId val="884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05888"/>
        <c:crosses val="autoZero"/>
        <c:auto val="1"/>
        <c:lblAlgn val="ctr"/>
        <c:lblOffset val="100"/>
        <c:noMultiLvlLbl val="0"/>
      </c:catAx>
      <c:valAx>
        <c:axId val="88405888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40435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European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91026'!$N$95,'Data 91026'!$N$77,'Data 91026'!$N$59,'Data 91026'!$N$41,'Data 91026'!$N$23)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91026'!$N$95,'Data 91026'!$N$77,'Data 91026'!$N$59,'Data 91026'!$N$41,'Data 91026'!$N$23)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91026'!$K$95,'Data 91026'!$K$77,'Data 91026'!$K$59,'Data 91026'!$K$41,'Data 91026'!$K$23)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91026'!$N$89,'Data 91026'!$N$71,'Data 91026'!$N$53,'Data 91026'!$N$35,'Data 91026'!$N$17)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0.4267767862800847</c:v>
                  </c:pt>
                  <c:pt idx="2">
                    <c:v>0.42768331054850339</c:v>
                  </c:pt>
                  <c:pt idx="3">
                    <c:v>0.45009835072488297</c:v>
                  </c:pt>
                  <c:pt idx="4">
                    <c:v>0.45009835072488297</c:v>
                  </c:pt>
                </c:numCache>
              </c:numRef>
            </c:plus>
            <c:minus>
              <c:numRef>
                <c:f>('Data 91026'!$N$89,'Data 91026'!$N$71,'Data 91026'!$N$53,'Data 91026'!$N$35,'Data 91026'!$N$17)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0.4267767862800847</c:v>
                  </c:pt>
                  <c:pt idx="2">
                    <c:v>0.42768331054850339</c:v>
                  </c:pt>
                  <c:pt idx="3">
                    <c:v>0.45009835072488297</c:v>
                  </c:pt>
                  <c:pt idx="4">
                    <c:v>0.45009835072488297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91026'!$K$89,'Data 91026'!$K$71,'Data 91026'!$K$53,'Data 91026'!$K$35,'Data 91026'!$K$17)</c:f>
              <c:numCache>
                <c:formatCode>General</c:formatCode>
                <c:ptCount val="5"/>
                <c:pt idx="0">
                  <c:v>0</c:v>
                </c:pt>
                <c:pt idx="1">
                  <c:v>10.9</c:v>
                </c:pt>
                <c:pt idx="2">
                  <c:v>13.3</c:v>
                </c:pt>
                <c:pt idx="3">
                  <c:v>15.2</c:v>
                </c:pt>
                <c:pt idx="4">
                  <c:v>15.2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91026'!$N$83,'Data 91026'!$N$65,'Data 91026'!$N$47,'Data 91026'!$N$65,'Data 91026'!$N$29,'Data 91026'!$N$11)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0.31782920903372347</c:v>
                  </c:pt>
                  <c:pt idx="2">
                    <c:v>0.30519758699326272</c:v>
                  </c:pt>
                  <c:pt idx="3">
                    <c:v>0.31782920903372347</c:v>
                  </c:pt>
                  <c:pt idx="4">
                    <c:v>0.3160429116884701</c:v>
                  </c:pt>
                  <c:pt idx="5">
                    <c:v>0.3160429116884701</c:v>
                  </c:pt>
                </c:numCache>
              </c:numRef>
            </c:plus>
            <c:minus>
              <c:numRef>
                <c:f>('Data 91026'!$N$83,'Data 91026'!$N$65,'Data 91026'!$N$47,'Data 91026'!$N$65,'Data 91026'!$N$29,'Data 91026'!$N$11)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0.31782920903372347</c:v>
                  </c:pt>
                  <c:pt idx="2">
                    <c:v>0.30519758699326272</c:v>
                  </c:pt>
                  <c:pt idx="3">
                    <c:v>0.31782920903372347</c:v>
                  </c:pt>
                  <c:pt idx="4">
                    <c:v>0.3160429116884701</c:v>
                  </c:pt>
                  <c:pt idx="5">
                    <c:v>0.3160429116884701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91026'!$K$83,'Data 91026'!$K$65,'Data 91026'!$K$47,'Data 91026'!$K$29,'Data 91026'!$K$11)</c:f>
              <c:numCache>
                <c:formatCode>General</c:formatCode>
                <c:ptCount val="5"/>
                <c:pt idx="0">
                  <c:v>0</c:v>
                </c:pt>
                <c:pt idx="1">
                  <c:v>14.7</c:v>
                </c:pt>
                <c:pt idx="2">
                  <c:v>15.8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8992"/>
        <c:axId val="88710528"/>
      </c:lineChart>
      <c:catAx>
        <c:axId val="887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10528"/>
        <c:crosses val="autoZero"/>
        <c:auto val="1"/>
        <c:lblAlgn val="ctr"/>
        <c:lblOffset val="100"/>
        <c:noMultiLvlLbl val="0"/>
      </c:catAx>
      <c:valAx>
        <c:axId val="88710528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70899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Pasifika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91026'!$M$96,'Data 91026'!$M$78,'Data 91026'!$M$60,'Data 91026'!$M$42,'Data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91026'!$M$96,'Data 91026'!$M$78,'Data 91026'!$M$60,'Data 91026'!$M$42,'Data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91026'!$J$96,'Data 91026'!$J$78,'Data 91026'!$J$60,'Data 91026'!$J$42,'Data 91026'!$J$24)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minus>
          </c:errBars>
          <c:val>
            <c:numRef>
              <c:f>('Data 91026'!$J$90,'Data 91026'!$J$72,'Data 91026'!$J$54,'Data 91026'!$J$36,'Data 91026'!$J$18)</c:f>
              <c:numCache>
                <c:formatCode>General</c:formatCode>
                <c:ptCount val="5"/>
                <c:pt idx="0">
                  <c:v>0</c:v>
                </c:pt>
                <c:pt idx="1">
                  <c:v>28.9</c:v>
                </c:pt>
                <c:pt idx="2">
                  <c:v>23.9</c:v>
                </c:pt>
                <c:pt idx="3">
                  <c:v>26.6</c:v>
                </c:pt>
                <c:pt idx="4">
                  <c:v>26.6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91026'!$J$84,'Data 91026'!$J$66,'Data 91026'!$J$48,'Data 91026'!$J$30,'Data 91026'!$J$12)</c:f>
              <c:numCache>
                <c:formatCode>General</c:formatCode>
                <c:ptCount val="5"/>
                <c:pt idx="0">
                  <c:v>0</c:v>
                </c:pt>
                <c:pt idx="1">
                  <c:v>25.9</c:v>
                </c:pt>
                <c:pt idx="2">
                  <c:v>24.4</c:v>
                </c:pt>
                <c:pt idx="3">
                  <c:v>25.1</c:v>
                </c:pt>
                <c:pt idx="4">
                  <c:v>25.1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3408"/>
        <c:axId val="88835200"/>
      </c:lineChart>
      <c:catAx>
        <c:axId val="888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35200"/>
        <c:crosses val="autoZero"/>
        <c:auto val="1"/>
        <c:lblAlgn val="ctr"/>
        <c:lblOffset val="100"/>
        <c:noMultiLvlLbl val="0"/>
      </c:catAx>
      <c:valAx>
        <c:axId val="88835200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83340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Pasifika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91026'!$N$96,'Data 91026'!$N$78,'Data 91026'!$N$60,'Data 91026'!$N$42,'Data 91026'!$N$24)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91026'!$N$96,'Data 91026'!$N$78,'Data 91026'!$N$60,'Data 91026'!$N$42,'Data 91026'!$N$24)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91026'!$K$96,'Data 91026'!$K$78,'Data 91026'!$K$60,'Data 91026'!$K$42,'Data 91026'!$K$24)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91026'!$K$90,'Data 91026'!$K$72,'Data 91026'!$K$54,'Data 91026'!$K$36,'Data 91026'!$K$18)</c:f>
              <c:numCache>
                <c:formatCode>General</c:formatCode>
                <c:ptCount val="5"/>
                <c:pt idx="0">
                  <c:v>0</c:v>
                </c:pt>
                <c:pt idx="1">
                  <c:v>7.1</c:v>
                </c:pt>
                <c:pt idx="2">
                  <c:v>3.9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91026'!$K$84,'Data 91026'!$K$66,'Data 91026'!$K$48,'Data 91026'!$K$30,'Data 91026'!$K$12)</c:f>
              <c:numCache>
                <c:formatCode>General</c:formatCode>
                <c:ptCount val="5"/>
                <c:pt idx="0">
                  <c:v>0</c:v>
                </c:pt>
                <c:pt idx="1">
                  <c:v>6.2</c:v>
                </c:pt>
                <c:pt idx="2">
                  <c:v>5.4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7120"/>
        <c:axId val="88918656"/>
      </c:lineChart>
      <c:catAx>
        <c:axId val="889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18656"/>
        <c:crosses val="autoZero"/>
        <c:auto val="1"/>
        <c:lblAlgn val="ctr"/>
        <c:lblOffset val="100"/>
        <c:noMultiLvlLbl val="0"/>
      </c:catAx>
      <c:valAx>
        <c:axId val="88918656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91712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Achievement plus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School</c:v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91026'!$L$39:$L$44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'Data 91026'!$L$39:$L$44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91026'!$I$39:$I$44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Decile</c:v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91026'!$L$33:$L$38</c:f>
                <c:numCache>
                  <c:formatCode>General</c:formatCode>
                  <c:ptCount val="6"/>
                  <c:pt idx="0">
                    <c:v>0.30996926232114308</c:v>
                  </c:pt>
                  <c:pt idx="1">
                    <c:v>0.79606901282174225</c:v>
                  </c:pt>
                  <c:pt idx="2">
                    <c:v>0.36057062214456559</c:v>
                  </c:pt>
                  <c:pt idx="3">
                    <c:v>1.201234045247084</c:v>
                  </c:pt>
                  <c:pt idx="4">
                    <c:v>0.87830679763350894</c:v>
                  </c:pt>
                  <c:pt idx="5">
                    <c:v>2.3036133934900329</c:v>
                  </c:pt>
                </c:numCache>
              </c:numRef>
            </c:plus>
            <c:minus>
              <c:numRef>
                <c:f>'Data 91026'!$L$33:$L$38</c:f>
                <c:numCache>
                  <c:formatCode>General</c:formatCode>
                  <c:ptCount val="6"/>
                  <c:pt idx="0">
                    <c:v>0.30996926232114308</c:v>
                  </c:pt>
                  <c:pt idx="1">
                    <c:v>0.79606901282174225</c:v>
                  </c:pt>
                  <c:pt idx="2">
                    <c:v>0.36057062214456559</c:v>
                  </c:pt>
                  <c:pt idx="3">
                    <c:v>1.201234045247084</c:v>
                  </c:pt>
                  <c:pt idx="4">
                    <c:v>0.87830679763350894</c:v>
                  </c:pt>
                  <c:pt idx="5">
                    <c:v>2.3036133934900329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91026'!$I$33:$I$38</c:f>
              <c:numCache>
                <c:formatCode>General</c:formatCode>
                <c:ptCount val="6"/>
                <c:pt idx="0">
                  <c:v>88</c:v>
                </c:pt>
                <c:pt idx="1">
                  <c:v>81.400000000000006</c:v>
                </c:pt>
                <c:pt idx="2">
                  <c:v>90.899999999999991</c:v>
                </c:pt>
                <c:pt idx="3">
                  <c:v>84.100000000000009</c:v>
                </c:pt>
                <c:pt idx="4">
                  <c:v>90.800000000000011</c:v>
                </c:pt>
                <c:pt idx="5">
                  <c:v>85.8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91026'!$L$27:$L$32</c:f>
                <c:numCache>
                  <c:formatCode>General</c:formatCode>
                  <c:ptCount val="6"/>
                  <c:pt idx="0">
                    <c:v>0.19263600666508959</c:v>
                  </c:pt>
                  <c:pt idx="1">
                    <c:v>0.52532207256915353</c:v>
                  </c:pt>
                  <c:pt idx="2">
                    <c:v>0.22305543897765256</c:v>
                  </c:pt>
                  <c:pt idx="3">
                    <c:v>0.72131539661174593</c:v>
                  </c:pt>
                  <c:pt idx="4">
                    <c:v>0.50610490551855758</c:v>
                  </c:pt>
                  <c:pt idx="5">
                    <c:v>1.3485641439002791</c:v>
                  </c:pt>
                </c:numCache>
              </c:numRef>
            </c:plus>
            <c:minus>
              <c:numRef>
                <c:f>'Data 91026'!$L$27:$L$32</c:f>
                <c:numCache>
                  <c:formatCode>General</c:formatCode>
                  <c:ptCount val="6"/>
                  <c:pt idx="0">
                    <c:v>0.19263600666508959</c:v>
                  </c:pt>
                  <c:pt idx="1">
                    <c:v>0.52532207256915353</c:v>
                  </c:pt>
                  <c:pt idx="2">
                    <c:v>0.22305543897765256</c:v>
                  </c:pt>
                  <c:pt idx="3">
                    <c:v>0.72131539661174593</c:v>
                  </c:pt>
                  <c:pt idx="4">
                    <c:v>0.50610490551855758</c:v>
                  </c:pt>
                  <c:pt idx="5">
                    <c:v>1.3485641439002791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91026'!$I$27:$I$32</c:f>
              <c:numCache>
                <c:formatCode>General</c:formatCode>
                <c:ptCount val="6"/>
                <c:pt idx="0">
                  <c:v>89.2</c:v>
                </c:pt>
                <c:pt idx="1">
                  <c:v>82.5</c:v>
                </c:pt>
                <c:pt idx="2">
                  <c:v>92.2</c:v>
                </c:pt>
                <c:pt idx="3">
                  <c:v>83.4</c:v>
                </c:pt>
                <c:pt idx="4">
                  <c:v>91.6</c:v>
                </c:pt>
                <c:pt idx="5">
                  <c:v>87.3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17440"/>
        <c:axId val="76719232"/>
      </c:barChart>
      <c:catAx>
        <c:axId val="7671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76719232"/>
        <c:crosses val="autoZero"/>
        <c:auto val="1"/>
        <c:lblAlgn val="ctr"/>
        <c:lblOffset val="100"/>
        <c:noMultiLvlLbl val="0"/>
      </c:catAx>
      <c:valAx>
        <c:axId val="7671923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7671744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Asian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91026'!$M$97,'Data 91026'!$M$79,'Data 91026'!$M$61,'Data 91026'!$M$43,'Data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91026'!$M$97,'Data 91026'!$M$79,'Data 91026'!$M$61,'Data 91026'!$M$43,'Data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91026'!$J$97,'Data 91026'!$J$79,'Data 91026'!$J$61,'Data 91026'!$J$43,'Data 91026'!$J$25)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minus>
          </c:errBars>
          <c:val>
            <c:numRef>
              <c:f>('Data 91026'!$J$91,'Data 91026'!$J$73,'Data 91026'!$J$55,'Data 91026'!$J$37,'Data 91026'!$J$19)</c:f>
              <c:numCache>
                <c:formatCode>General</c:formatCode>
                <c:ptCount val="5"/>
                <c:pt idx="0">
                  <c:v>0</c:v>
                </c:pt>
                <c:pt idx="1">
                  <c:v>51.9</c:v>
                </c:pt>
                <c:pt idx="2">
                  <c:v>50.300000000000004</c:v>
                </c:pt>
                <c:pt idx="3">
                  <c:v>52.2</c:v>
                </c:pt>
                <c:pt idx="4">
                  <c:v>52.2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91026'!$J$85,'Data 91026'!$J$67,'Data 91026'!$J$49,'Data 91026'!$J$31,'Data 91026'!$J$13)</c:f>
              <c:numCache>
                <c:formatCode>General</c:formatCode>
                <c:ptCount val="5"/>
                <c:pt idx="0">
                  <c:v>0</c:v>
                </c:pt>
                <c:pt idx="1">
                  <c:v>54.900000000000006</c:v>
                </c:pt>
                <c:pt idx="2">
                  <c:v>53.599999999999994</c:v>
                </c:pt>
                <c:pt idx="3">
                  <c:v>55.2</c:v>
                </c:pt>
                <c:pt idx="4">
                  <c:v>55.2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9088"/>
        <c:axId val="90739072"/>
      </c:lineChart>
      <c:catAx>
        <c:axId val="907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39072"/>
        <c:crosses val="autoZero"/>
        <c:auto val="1"/>
        <c:lblAlgn val="ctr"/>
        <c:lblOffset val="100"/>
        <c:noMultiLvlLbl val="0"/>
      </c:catAx>
      <c:valAx>
        <c:axId val="90739072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072908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Asian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91026'!$N$97,'Data 91026'!$N$79,'Data 91026'!$N$61,'Data 91026'!$N$43,'Data 91026'!$N$25)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91026'!$N$97,'Data 91026'!$N$79,'Data 91026'!$N$61,'Data 91026'!$N$43,'Data 91026'!$N$25)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91026'!$K$97,'Data 91026'!$K$79,'Data 91026'!$K$61,'Data 91026'!$K$43,'Data 91026'!$K$25)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91026'!$K$91,'Data 91026'!$K$73,'Data 91026'!$K$55,'Data 91026'!$K$37,'Data 91026'!$K$19)</c:f>
              <c:numCache>
                <c:formatCode>General</c:formatCode>
                <c:ptCount val="5"/>
                <c:pt idx="0">
                  <c:v>0</c:v>
                </c:pt>
                <c:pt idx="1">
                  <c:v>19.100000000000001</c:v>
                </c:pt>
                <c:pt idx="2">
                  <c:v>17.100000000000001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91026'!$K$85,'Data 91026'!$K$67,'Data 91026'!$K$49,'Data 91026'!$K$31,'Data 91026'!$K$13)</c:f>
              <c:numCache>
                <c:formatCode>General</c:formatCode>
                <c:ptCount val="5"/>
                <c:pt idx="0">
                  <c:v>0</c:v>
                </c:pt>
                <c:pt idx="1">
                  <c:v>20.8</c:v>
                </c:pt>
                <c:pt idx="2">
                  <c:v>21.3</c:v>
                </c:pt>
                <c:pt idx="3">
                  <c:v>22.8</c:v>
                </c:pt>
                <c:pt idx="4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088"/>
        <c:axId val="90810624"/>
      </c:lineChart>
      <c:catAx>
        <c:axId val="908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10624"/>
        <c:crosses val="autoZero"/>
        <c:auto val="1"/>
        <c:lblAlgn val="ctr"/>
        <c:lblOffset val="100"/>
        <c:noMultiLvlLbl val="0"/>
      </c:catAx>
      <c:valAx>
        <c:axId val="90810624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080908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Other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91026'!$M$98,'Data 91026'!$M$80,'Data 91026'!$M$62,'Data 91026'!$M$44,'Data 91026'!$M$26)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91026'!$M$98,'Data 91026'!$M$80,'Data 91026'!$M$62,'Data 91026'!$M$44,'Data 91026'!$M$26)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91026'!$J$98,'Data 91026'!$J$80,'Data 91026'!$J$62,'Data 91026'!$J$44,'Data 91026'!$J$26)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minus>
          </c:errBars>
          <c:val>
            <c:numRef>
              <c:f>('Data 91026'!$J$92,'Data 91026'!$J$74,'Data 91026'!$J$56,'Data 91026'!$J$38,'Data 91026'!$J$20)</c:f>
              <c:numCache>
                <c:formatCode>General</c:formatCode>
                <c:ptCount val="5"/>
                <c:pt idx="0">
                  <c:v>0</c:v>
                </c:pt>
                <c:pt idx="1">
                  <c:v>32.1</c:v>
                </c:pt>
                <c:pt idx="2">
                  <c:v>33.5</c:v>
                </c:pt>
                <c:pt idx="3">
                  <c:v>37.700000000000003</c:v>
                </c:pt>
                <c:pt idx="4">
                  <c:v>37.700000000000003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91026'!$J$86,'Data 91026'!$J$68,'Data 91026'!$J$50,'Data 91026'!$J$32,'Data 91026'!$J$14)</c:f>
              <c:numCache>
                <c:formatCode>General</c:formatCode>
                <c:ptCount val="5"/>
                <c:pt idx="0">
                  <c:v>0</c:v>
                </c:pt>
                <c:pt idx="1">
                  <c:v>38.5</c:v>
                </c:pt>
                <c:pt idx="2">
                  <c:v>38.700000000000003</c:v>
                </c:pt>
                <c:pt idx="3">
                  <c:v>43.5</c:v>
                </c:pt>
                <c:pt idx="4">
                  <c:v>43.5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968"/>
        <c:axId val="90873856"/>
      </c:lineChart>
      <c:catAx>
        <c:axId val="908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73856"/>
        <c:crosses val="autoZero"/>
        <c:auto val="1"/>
        <c:lblAlgn val="ctr"/>
        <c:lblOffset val="100"/>
        <c:noMultiLvlLbl val="0"/>
      </c:catAx>
      <c:valAx>
        <c:axId val="90873856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086796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Other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91026'!$N$98,'Data 91026'!$N$80,'Data 91026'!$N$62,'Data 91026'!$N$44,'Data 91026'!$N$26)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91026'!$N$98,'Data 91026'!$N$80,'Data 91026'!$N$62,'Data 91026'!$N$44,'Data 91026'!$N$26)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91026'!$K$98,'Data 91026'!$K$80,'Data 91026'!$K$62,'Data 91026'!$K$44,'Data 91026'!$K$26)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91026'!$K$92,'Data 91026'!$K$74,'Data 91026'!$K$56,'Data 91026'!$K$38,'Data 91026'!$K$20)</c:f>
              <c:numCache>
                <c:formatCode>General</c:formatCode>
                <c:ptCount val="5"/>
                <c:pt idx="0">
                  <c:v>0</c:v>
                </c:pt>
                <c:pt idx="1">
                  <c:v>7.4</c:v>
                </c:pt>
                <c:pt idx="2">
                  <c:v>10.5</c:v>
                </c:pt>
                <c:pt idx="3">
                  <c:v>11.6</c:v>
                </c:pt>
                <c:pt idx="4">
                  <c:v>11.6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91026'!$K$86,'Data 91026'!$K$68,'Data 91026'!$K$50,'Data 91026'!$K$32,'Data 91026'!$K$14)</c:f>
              <c:numCache>
                <c:formatCode>General</c:formatCode>
                <c:ptCount val="5"/>
                <c:pt idx="0">
                  <c:v>0</c:v>
                </c:pt>
                <c:pt idx="1">
                  <c:v>10.199999999999999</c:v>
                </c:pt>
                <c:pt idx="2">
                  <c:v>11.8</c:v>
                </c:pt>
                <c:pt idx="3">
                  <c:v>14.2</c:v>
                </c:pt>
                <c:pt idx="4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1392"/>
        <c:axId val="91452928"/>
      </c:lineChart>
      <c:catAx>
        <c:axId val="914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52928"/>
        <c:crosses val="autoZero"/>
        <c:auto val="1"/>
        <c:lblAlgn val="ctr"/>
        <c:lblOffset val="100"/>
        <c:noMultiLvlLbl val="0"/>
      </c:catAx>
      <c:valAx>
        <c:axId val="91452928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145139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Merit plus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School</c:v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91026'!$M$39:$M$44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'Data 91026'!$M$39:$M$44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91026'!$J$39:$J$44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Decile</c:v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91026'!$M$33:$M$38</c:f>
                <c:numCache>
                  <c:formatCode>General</c:formatCode>
                  <c:ptCount val="6"/>
                  <c:pt idx="0">
                    <c:v>0.47094154086834056</c:v>
                  </c:pt>
                  <c:pt idx="1">
                    <c:v>0.92256659620212766</c:v>
                  </c:pt>
                  <c:pt idx="2">
                    <c:v>0.62638870591612017</c:v>
                  </c:pt>
                  <c:pt idx="3">
                    <c:v>1.4515096271650452</c:v>
                  </c:pt>
                  <c:pt idx="4">
                    <c:v>1.5179539822760413</c:v>
                  </c:pt>
                  <c:pt idx="5">
                    <c:v>3.1984272523990427</c:v>
                  </c:pt>
                </c:numCache>
              </c:numRef>
            </c:plus>
            <c:minus>
              <c:numRef>
                <c:f>'Data 91026'!$M$33:$M$39</c:f>
                <c:numCache>
                  <c:formatCode>General</c:formatCode>
                  <c:ptCount val="7"/>
                  <c:pt idx="0">
                    <c:v>0.47094154086834056</c:v>
                  </c:pt>
                  <c:pt idx="1">
                    <c:v>0.92256659620212766</c:v>
                  </c:pt>
                  <c:pt idx="2">
                    <c:v>0.62638870591612017</c:v>
                  </c:pt>
                  <c:pt idx="3">
                    <c:v>1.4515096271650452</c:v>
                  </c:pt>
                  <c:pt idx="4">
                    <c:v>1.5179539822760413</c:v>
                  </c:pt>
                  <c:pt idx="5">
                    <c:v>3.1984272523990427</c:v>
                  </c:pt>
                  <c:pt idx="6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91026'!$J$33:$J$38</c:f>
              <c:numCache>
                <c:formatCode>General</c:formatCode>
                <c:ptCount val="6"/>
                <c:pt idx="0">
                  <c:v>42.1</c:v>
                </c:pt>
                <c:pt idx="1">
                  <c:v>28.4</c:v>
                </c:pt>
                <c:pt idx="2">
                  <c:v>48.099999999999994</c:v>
                </c:pt>
                <c:pt idx="3">
                  <c:v>26.6</c:v>
                </c:pt>
                <c:pt idx="4">
                  <c:v>52.2</c:v>
                </c:pt>
                <c:pt idx="5">
                  <c:v>37.700000000000003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91026'!$M$27:$M$32</c:f>
                <c:numCache>
                  <c:formatCode>General</c:formatCode>
                  <c:ptCount val="6"/>
                  <c:pt idx="0">
                    <c:v>0.30876691844626486</c:v>
                  </c:pt>
                  <c:pt idx="1">
                    <c:v>0.63711832837759586</c:v>
                  </c:pt>
                  <c:pt idx="2">
                    <c:v>0.41564148958030989</c:v>
                  </c:pt>
                  <c:pt idx="3">
                    <c:v>0.84055454857452816</c:v>
                  </c:pt>
                  <c:pt idx="4">
                    <c:v>0.90732256698188241</c:v>
                  </c:pt>
                  <c:pt idx="5">
                    <c:v>2.0078509867443124</c:v>
                  </c:pt>
                </c:numCache>
              </c:numRef>
            </c:plus>
            <c:minus>
              <c:numRef>
                <c:f>'Data 91026'!$M$27:$M$32</c:f>
                <c:numCache>
                  <c:formatCode>General</c:formatCode>
                  <c:ptCount val="6"/>
                  <c:pt idx="0">
                    <c:v>0.30876691844626486</c:v>
                  </c:pt>
                  <c:pt idx="1">
                    <c:v>0.63711832837759586</c:v>
                  </c:pt>
                  <c:pt idx="2">
                    <c:v>0.41564148958030989</c:v>
                  </c:pt>
                  <c:pt idx="3">
                    <c:v>0.84055454857452816</c:v>
                  </c:pt>
                  <c:pt idx="4">
                    <c:v>0.90732256698188241</c:v>
                  </c:pt>
                  <c:pt idx="5">
                    <c:v>2.0078509867443124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91026'!$J$27:$J$32</c:f>
              <c:numCache>
                <c:formatCode>General</c:formatCode>
                <c:ptCount val="6"/>
                <c:pt idx="0">
                  <c:v>45</c:v>
                </c:pt>
                <c:pt idx="1">
                  <c:v>30.599999999999998</c:v>
                </c:pt>
                <c:pt idx="2">
                  <c:v>51.7</c:v>
                </c:pt>
                <c:pt idx="3">
                  <c:v>25.1</c:v>
                </c:pt>
                <c:pt idx="4">
                  <c:v>55.2</c:v>
                </c:pt>
                <c:pt idx="5">
                  <c:v>43.5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39712"/>
        <c:axId val="76741248"/>
      </c:barChart>
      <c:catAx>
        <c:axId val="7673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76741248"/>
        <c:crosses val="autoZero"/>
        <c:auto val="1"/>
        <c:lblAlgn val="ctr"/>
        <c:lblOffset val="100"/>
        <c:noMultiLvlLbl val="0"/>
      </c:catAx>
      <c:valAx>
        <c:axId val="7674124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7673971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Excellence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School</c:v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91026'!$N$39:$N$44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'Data 91026'!$N$39:$N$44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91026'!$K$39:$K$44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Decile</c:v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91026'!$N$33:$N$38</c:f>
                <c:numCache>
                  <c:formatCode>General</c:formatCode>
                  <c:ptCount val="6"/>
                  <c:pt idx="0">
                    <c:v>0.31973531223143975</c:v>
                  </c:pt>
                  <c:pt idx="1">
                    <c:v>0.50436452036706458</c:v>
                  </c:pt>
                  <c:pt idx="2">
                    <c:v>0.45009835072488297</c:v>
                  </c:pt>
                  <c:pt idx="3">
                    <c:v>0.77401947831368478</c:v>
                  </c:pt>
                  <c:pt idx="4">
                    <c:v>1.2155403989742428</c:v>
                  </c:pt>
                  <c:pt idx="5">
                    <c:v>2.1133766557073752</c:v>
                  </c:pt>
                </c:numCache>
              </c:numRef>
            </c:plus>
            <c:minus>
              <c:numRef>
                <c:f>'Data 91026'!$N$33:$N$38</c:f>
                <c:numCache>
                  <c:formatCode>General</c:formatCode>
                  <c:ptCount val="6"/>
                  <c:pt idx="0">
                    <c:v>0.31973531223143975</c:v>
                  </c:pt>
                  <c:pt idx="1">
                    <c:v>0.50436452036706458</c:v>
                  </c:pt>
                  <c:pt idx="2">
                    <c:v>0.45009835072488297</c:v>
                  </c:pt>
                  <c:pt idx="3">
                    <c:v>0.77401947831368478</c:v>
                  </c:pt>
                  <c:pt idx="4">
                    <c:v>1.2155403989742428</c:v>
                  </c:pt>
                  <c:pt idx="5">
                    <c:v>2.1133766557073752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91026'!$K$33:$K$38</c:f>
              <c:numCache>
                <c:formatCode>General</c:formatCode>
                <c:ptCount val="6"/>
                <c:pt idx="0">
                  <c:v>12.9</c:v>
                </c:pt>
                <c:pt idx="1">
                  <c:v>6.5</c:v>
                </c:pt>
                <c:pt idx="2">
                  <c:v>15.2</c:v>
                </c:pt>
                <c:pt idx="3">
                  <c:v>5.9</c:v>
                </c:pt>
                <c:pt idx="4">
                  <c:v>20</c:v>
                </c:pt>
                <c:pt idx="5">
                  <c:v>11.6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91026'!$N$27:$N$32</c:f>
                <c:numCache>
                  <c:formatCode>General</c:formatCode>
                  <c:ptCount val="6"/>
                  <c:pt idx="0">
                    <c:v>0.22039098043589539</c:v>
                  </c:pt>
                  <c:pt idx="1">
                    <c:v>0.35737147672325598</c:v>
                  </c:pt>
                  <c:pt idx="2">
                    <c:v>0.3160429116884701</c:v>
                  </c:pt>
                  <c:pt idx="3">
                    <c:v>0.45678196724870834</c:v>
                  </c:pt>
                  <c:pt idx="4">
                    <c:v>0.76547187879571155</c:v>
                  </c:pt>
                  <c:pt idx="5">
                    <c:v>1.4136778133165153</c:v>
                  </c:pt>
                </c:numCache>
              </c:numRef>
            </c:plus>
            <c:minus>
              <c:numRef>
                <c:f>'Data 91026'!$N$27:$N$32</c:f>
                <c:numCache>
                  <c:formatCode>General</c:formatCode>
                  <c:ptCount val="6"/>
                  <c:pt idx="0">
                    <c:v>0.22039098043589539</c:v>
                  </c:pt>
                  <c:pt idx="1">
                    <c:v>0.35737147672325598</c:v>
                  </c:pt>
                  <c:pt idx="2">
                    <c:v>0.3160429116884701</c:v>
                  </c:pt>
                  <c:pt idx="3">
                    <c:v>0.45678196724870834</c:v>
                  </c:pt>
                  <c:pt idx="4">
                    <c:v>0.76547187879571155</c:v>
                  </c:pt>
                  <c:pt idx="5">
                    <c:v>1.4136778133165153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91026'!$K$27:$K$32</c:f>
              <c:numCache>
                <c:formatCode>General</c:formatCode>
                <c:ptCount val="6"/>
                <c:pt idx="0">
                  <c:v>14.8</c:v>
                </c:pt>
                <c:pt idx="1">
                  <c:v>7.2</c:v>
                </c:pt>
                <c:pt idx="2">
                  <c:v>17.5</c:v>
                </c:pt>
                <c:pt idx="3">
                  <c:v>5.9</c:v>
                </c:pt>
                <c:pt idx="4">
                  <c:v>22.8</c:v>
                </c:pt>
                <c:pt idx="5">
                  <c:v>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98752"/>
        <c:axId val="87900544"/>
      </c:barChart>
      <c:catAx>
        <c:axId val="8789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7900544"/>
        <c:crosses val="autoZero"/>
        <c:auto val="1"/>
        <c:lblAlgn val="ctr"/>
        <c:lblOffset val="100"/>
        <c:noMultiLvlLbl val="0"/>
      </c:catAx>
      <c:valAx>
        <c:axId val="8790054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8789875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Achievement plus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3598492063492063"/>
          <c:w val="0.80059016007532957"/>
          <c:h val="0.61241825396825389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91026'!$L$93,'Data 91026'!$L$75,'Data 91026'!$L$57,'Data 91026'!$L$39,'Data 91026'!$L$21)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91026'!$L$93,'Data 91026'!$L$75,'Data 91026'!$L$57,'Data 91026'!$L$39,'Data 91026'!$L$21)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91026'!$I$93,'Data 91026'!$I$75,'Data 91026'!$I$57,'Data 91026'!$I$39,'Data 91026'!$I$21)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0.3851643185429624</c:v>
                  </c:pt>
                  <c:pt idx="2">
                    <c:v>0.32968254931882057</c:v>
                  </c:pt>
                  <c:pt idx="3">
                    <c:v>0.30996926232114308</c:v>
                  </c:pt>
                  <c:pt idx="4">
                    <c:v>0.30996926232114308</c:v>
                  </c:pt>
                </c:numCache>
              </c:numRef>
            </c:plus>
            <c:min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0.3851643185429624</c:v>
                  </c:pt>
                  <c:pt idx="2">
                    <c:v>0.32968254931882057</c:v>
                  </c:pt>
                  <c:pt idx="3">
                    <c:v>0.30996926232114308</c:v>
                  </c:pt>
                  <c:pt idx="4">
                    <c:v>0.30996926232114308</c:v>
                  </c:pt>
                </c:numCache>
              </c:numRef>
            </c:minus>
          </c:errBars>
          <c:val>
            <c:numRef>
              <c:f>('Data 91026'!$I$87,'Data 91026'!$I$69,'Data 91026'!$I$51,'Data 91026'!$I$33,'Data 91026'!$I$15)</c:f>
              <c:numCache>
                <c:formatCode>General</c:formatCode>
                <c:ptCount val="5"/>
                <c:pt idx="0">
                  <c:v>0</c:v>
                </c:pt>
                <c:pt idx="1">
                  <c:v>84.2</c:v>
                </c:pt>
                <c:pt idx="2">
                  <c:v>86.3</c:v>
                </c:pt>
                <c:pt idx="3">
                  <c:v>88</c:v>
                </c:pt>
                <c:pt idx="4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plus>
            <c:min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minus>
          </c:errBars>
          <c:val>
            <c:numRef>
              <c:f>('Data 91026'!$I$81,'Data 91026'!$I$63,'Data 91026'!$I$45,'Data 91026'!$I$27,'Data 91026'!$I$9)</c:f>
              <c:numCache>
                <c:formatCode>General</c:formatCode>
                <c:ptCount val="5"/>
                <c:pt idx="0">
                  <c:v>0</c:v>
                </c:pt>
                <c:pt idx="1">
                  <c:v>86.2</c:v>
                </c:pt>
                <c:pt idx="2">
                  <c:v>87.7</c:v>
                </c:pt>
                <c:pt idx="3">
                  <c:v>89.2</c:v>
                </c:pt>
                <c:pt idx="4">
                  <c:v>89.2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000"/>
      </c:lineChart>
      <c:catAx>
        <c:axId val="879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7966464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Merit plus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3756227965055393"/>
          <c:w val="0.79760051789077213"/>
          <c:h val="0.62899160235321505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91026'!$M$93,'Data 91026'!$M$75,'Data 91026'!$M$57,'Data 91026'!$M$39,'Data 91026'!$M$21)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91026'!$M$93,'Data 91026'!$M$75,'Data 91026'!$M$57,'Data 91026'!$M$39,'Data 91026'!$M$21)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91026'!$J$93,'Data 91026'!$J$75,'Data 91026'!$J$57,'Data 91026'!$J$39,'Data 91026'!$J$21)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0.51553277572304024</c:v>
                  </c:pt>
                  <c:pt idx="2">
                    <c:v>0.4667755681618655</c:v>
                  </c:pt>
                  <c:pt idx="3">
                    <c:v>0.47094154086834056</c:v>
                  </c:pt>
                  <c:pt idx="4">
                    <c:v>0.47094154086834056</c:v>
                  </c:pt>
                </c:numCache>
              </c:numRef>
            </c:minus>
          </c:errBars>
          <c:val>
            <c:numRef>
              <c:f>('Data 91026'!$J$87,'Data 91026'!$J$69,'Data 91026'!$J$51,'Data 91026'!$J$33,'Data 91026'!$J$15)</c:f>
              <c:numCache>
                <c:formatCode>General</c:formatCode>
                <c:ptCount val="5"/>
                <c:pt idx="0">
                  <c:v>0</c:v>
                </c:pt>
                <c:pt idx="1">
                  <c:v>39.200000000000003</c:v>
                </c:pt>
                <c:pt idx="2">
                  <c:v>38.6</c:v>
                </c:pt>
                <c:pt idx="3">
                  <c:v>42.1</c:v>
                </c:pt>
                <c:pt idx="4">
                  <c:v>42.1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91026'!$J$81,'Data 91026'!$J$63,'Data 91026'!$J$45,'Data 91026'!$J$27,'Data 91026'!$J$9)</c:f>
              <c:numCache>
                <c:formatCode>General</c:formatCode>
                <c:ptCount val="5"/>
                <c:pt idx="0">
                  <c:v>0</c:v>
                </c:pt>
                <c:pt idx="1">
                  <c:v>43.6</c:v>
                </c:pt>
                <c:pt idx="2">
                  <c:v>42.400000000000006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8480"/>
        <c:axId val="87990272"/>
      </c:lineChart>
      <c:catAx>
        <c:axId val="879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990272"/>
        <c:crosses val="autoZero"/>
        <c:auto val="1"/>
        <c:lblAlgn val="ctr"/>
        <c:lblOffset val="100"/>
        <c:noMultiLvlLbl val="0"/>
      </c:catAx>
      <c:valAx>
        <c:axId val="8799027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798848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Excellence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077694477984323"/>
          <c:w val="0.82151765536723165"/>
          <c:h val="0.62577693722392569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91026'!$N$93,'Data 91026'!$N$75,'Data 91026'!$N$57,'Data 91026'!$N$39,'Data 91026'!$N$21)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91026'!$N$93,'Data 91026'!$N$75,'Data 91026'!$N$57,'Data 91026'!$N$39,'Data 91026'!$N$21)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91026'!$K$93,'Data 91026'!$K$75,'Data 91026'!$K$57,'Data 91026'!$K$39,'Data 91026'!$K$21)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0.31679820556293475</c:v>
                  </c:pt>
                  <c:pt idx="2">
                    <c:v>0.30119145620342502</c:v>
                  </c:pt>
                  <c:pt idx="3">
                    <c:v>0.31973531223143975</c:v>
                  </c:pt>
                  <c:pt idx="4">
                    <c:v>0.31973531223143975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91026'!$K$87,'Data 91026'!$K$69,'Data 91026'!$K$51,'Data 91026'!$K$33,'Data 91026'!$K$15)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11.1</c:v>
                </c:pt>
                <c:pt idx="3">
                  <c:v>12.9</c:v>
                </c:pt>
                <c:pt idx="4">
                  <c:v>12.9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91026'!$K$81,'Data 91026'!$K$63,'Data 91026'!$K$45,'Data 91026'!$K$27,'Data 91026'!$K$9)</c:f>
              <c:numCache>
                <c:formatCode>General</c:formatCode>
                <c:ptCount val="5"/>
                <c:pt idx="0">
                  <c:v>0</c:v>
                </c:pt>
                <c:pt idx="1">
                  <c:v>12.8</c:v>
                </c:pt>
                <c:pt idx="2">
                  <c:v>13.3</c:v>
                </c:pt>
                <c:pt idx="3">
                  <c:v>14.8</c:v>
                </c:pt>
                <c:pt idx="4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0752"/>
        <c:axId val="88012288"/>
      </c:lineChart>
      <c:catAx>
        <c:axId val="880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012288"/>
        <c:crosses val="autoZero"/>
        <c:auto val="1"/>
        <c:lblAlgn val="ctr"/>
        <c:lblOffset val="100"/>
        <c:noMultiLvlLbl val="0"/>
      </c:catAx>
      <c:valAx>
        <c:axId val="8801228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01075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School Entries Information - by ethnicity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All</c:v>
          </c:tx>
          <c:invertIfNegative val="0"/>
          <c:dLbls>
            <c:delete val="1"/>
          </c:dLbls>
          <c:val>
            <c:numRef>
              <c:f>('Data 91026'!$C$93,'Data 91026'!$C$75,'Data 91026'!$C$57,'Data 91026'!$C$39,'Data 91026'!$C$21)</c:f>
              <c:numCache>
                <c:formatCode>General</c:formatCode>
                <c:ptCount val="5"/>
              </c:numCache>
            </c:numRef>
          </c:val>
        </c:ser>
        <c:ser>
          <c:idx val="0"/>
          <c:order val="1"/>
          <c:tx>
            <c:strRef>
              <c:f>'Data 91026'!$J$2</c:f>
              <c:strCache>
                <c:ptCount val="1"/>
                <c:pt idx="0">
                  <c:v>Maori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91026'!$C$94,'Data 91026'!$C$76,'Data 91026'!$C$58,'Data 91026'!$C$40,'Data 91026'!$C$22)</c:f>
              <c:numCache>
                <c:formatCode>General</c:formatCode>
                <c:ptCount val="5"/>
              </c:numCache>
            </c:numRef>
          </c:val>
        </c:ser>
        <c:ser>
          <c:idx val="1"/>
          <c:order val="2"/>
          <c:tx>
            <c:strRef>
              <c:f>'Data 91026'!$J$3</c:f>
              <c:strCache>
                <c:ptCount val="1"/>
                <c:pt idx="0">
                  <c:v>European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91026'!$C$95,'Data 91026'!$C$77,'Data 91026'!$C$59,'Data 91026'!$C$41,'Data 91026'!$C$23)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'Data 91026'!$J$4</c:f>
              <c:strCache>
                <c:ptCount val="1"/>
                <c:pt idx="0">
                  <c:v>Pasifika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91026'!$C$96,'Data 91026'!$C$78,'Data 91026'!$C$60,'Data 91026'!$C$42,'Data 91026'!$C$24)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'Data 91026'!$J$5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91026'!$C$97,'Data 91026'!$C$79,'Data 91026'!$C$61,'Data 91026'!$C$43,'Data 91026'!$C$25)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'Data 91026'!$J$6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91026'!$C$98,'Data 91026'!$C$80,'Data 91026'!$C$62,'Data 91026'!$C$44,'Data 91026'!$C$26)</c:f>
              <c:numCache>
                <c:formatCode>General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030208"/>
        <c:axId val="88032000"/>
      </c:barChart>
      <c:catAx>
        <c:axId val="880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032000"/>
        <c:crosses val="autoZero"/>
        <c:auto val="1"/>
        <c:lblAlgn val="ctr"/>
        <c:lblOffset val="100"/>
        <c:noMultiLvlLbl val="0"/>
      </c:catAx>
      <c:valAx>
        <c:axId val="8803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30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Maori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91026'!$L$94,'Data 91026'!$L$76,'Data 91026'!$L$58,'Data 91026'!$L$40,'Data 91026'!$L$22)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91026'!$L$94,'Data 91026'!$L$76,'Data 91026'!$L$58,'Data 91026'!$L$40,'Data 91026'!$L$22)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91026'!$I$94,'Data 91026'!$I$76,'Data 91026'!$I$58,'Data 91026'!$I$40,'Data 91026'!$I$22)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91026'!$L$88,'Data 91026'!$L$70,'Data 91026'!$L$52,'Data 91026'!$L$34,'Data 91026'!$L$16)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1.0092166280840662</c:v>
                  </c:pt>
                  <c:pt idx="2">
                    <c:v>0.84124873381021203</c:v>
                  </c:pt>
                  <c:pt idx="3">
                    <c:v>0.79606901282174225</c:v>
                  </c:pt>
                  <c:pt idx="4">
                    <c:v>0.79606901282174225</c:v>
                  </c:pt>
                </c:numCache>
              </c:numRef>
            </c:plus>
            <c:minus>
              <c:numRef>
                <c:f>('Data 91026'!$L$88,'Data 91026'!$L$70,'Data 91026'!$L$52,'Data 91026'!$L$34,'Data 91026'!$L$16)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1.0092166280840662</c:v>
                  </c:pt>
                  <c:pt idx="2">
                    <c:v>0.84124873381021203</c:v>
                  </c:pt>
                  <c:pt idx="3">
                    <c:v>0.79606901282174225</c:v>
                  </c:pt>
                  <c:pt idx="4">
                    <c:v>0.79606901282174225</c:v>
                  </c:pt>
                </c:numCache>
              </c:numRef>
            </c:minus>
          </c:errBars>
          <c:val>
            <c:numRef>
              <c:f>('Data 91026'!$I$88,'Data 91026'!$I$70,'Data 91026'!$I$52,'Data 91026'!$I$34,'Data 91026'!$I$16)</c:f>
              <c:numCache>
                <c:formatCode>General</c:formatCode>
                <c:ptCount val="5"/>
                <c:pt idx="0">
                  <c:v>0</c:v>
                </c:pt>
                <c:pt idx="1">
                  <c:v>75.399999999999991</c:v>
                </c:pt>
                <c:pt idx="2">
                  <c:v>79.100000000000009</c:v>
                </c:pt>
                <c:pt idx="3">
                  <c:v>81.400000000000006</c:v>
                </c:pt>
                <c:pt idx="4">
                  <c:v>81.400000000000006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91026'!$L$82,'Data 91026'!$L$64,'Data 91026'!$L$46,'Data 91026'!$L$28,'Data 91026'!$L$10)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0.6664631602729949</c:v>
                  </c:pt>
                  <c:pt idx="2">
                    <c:v>0.55507664758171349</c:v>
                  </c:pt>
                  <c:pt idx="3">
                    <c:v>0.52532207256915353</c:v>
                  </c:pt>
                  <c:pt idx="4">
                    <c:v>0.52532207256915353</c:v>
                  </c:pt>
                </c:numCache>
              </c:numRef>
            </c:plus>
            <c:minus>
              <c:numRef>
                <c:f>('Data 91026'!$L$82,'Data 91026'!$L$64,'Data 91026'!$L$46,'Data 91026'!$L$28,'Data 91026'!$L$10)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0.6664631602729949</c:v>
                  </c:pt>
                  <c:pt idx="2">
                    <c:v>0.55507664758171349</c:v>
                  </c:pt>
                  <c:pt idx="3">
                    <c:v>0.52532207256915353</c:v>
                  </c:pt>
                  <c:pt idx="4">
                    <c:v>0.52532207256915353</c:v>
                  </c:pt>
                </c:numCache>
              </c:numRef>
            </c:minus>
          </c:errBars>
          <c:val>
            <c:numRef>
              <c:f>('Data 91026'!$I$82,'Data 91026'!$I$64,'Data 91026'!$I$46,'Data 91026'!$I$28,'Data 91026'!$I$10)</c:f>
              <c:numCache>
                <c:formatCode>General</c:formatCode>
                <c:ptCount val="5"/>
                <c:pt idx="0">
                  <c:v>0</c:v>
                </c:pt>
                <c:pt idx="1">
                  <c:v>77.699999999999989</c:v>
                </c:pt>
                <c:pt idx="2">
                  <c:v>80.400000000000006</c:v>
                </c:pt>
                <c:pt idx="3">
                  <c:v>82.5</c:v>
                </c:pt>
                <c:pt idx="4">
                  <c:v>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2480"/>
        <c:axId val="88054016"/>
      </c:lineChart>
      <c:catAx>
        <c:axId val="880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054016"/>
        <c:crosses val="autoZero"/>
        <c:auto val="1"/>
        <c:lblAlgn val="ctr"/>
        <c:lblOffset val="100"/>
        <c:noMultiLvlLbl val="0"/>
      </c:catAx>
      <c:valAx>
        <c:axId val="8805401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805248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5</xdr:row>
      <xdr:rowOff>101599</xdr:rowOff>
    </xdr:from>
    <xdr:to>
      <xdr:col>24</xdr:col>
      <xdr:colOff>12700</xdr:colOff>
      <xdr:row>27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131763</xdr:colOff>
      <xdr:row>5</xdr:row>
      <xdr:rowOff>114300</xdr:rowOff>
    </xdr:from>
    <xdr:to>
      <xdr:col>47</xdr:col>
      <xdr:colOff>195263</xdr:colOff>
      <xdr:row>18</xdr:row>
      <xdr:rowOff>132400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157163</xdr:colOff>
      <xdr:row>19</xdr:row>
      <xdr:rowOff>120650</xdr:rowOff>
    </xdr:from>
    <xdr:to>
      <xdr:col>47</xdr:col>
      <xdr:colOff>169863</xdr:colOff>
      <xdr:row>32</xdr:row>
      <xdr:rowOff>173675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138113</xdr:colOff>
      <xdr:row>33</xdr:row>
      <xdr:rowOff>152400</xdr:rowOff>
    </xdr:from>
    <xdr:to>
      <xdr:col>47</xdr:col>
      <xdr:colOff>188913</xdr:colOff>
      <xdr:row>47</xdr:row>
      <xdr:rowOff>5400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5</xdr:row>
      <xdr:rowOff>114299</xdr:rowOff>
    </xdr:from>
    <xdr:to>
      <xdr:col>6</xdr:col>
      <xdr:colOff>107636</xdr:colOff>
      <xdr:row>18</xdr:row>
      <xdr:rowOff>33974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144236</xdr:colOff>
      <xdr:row>5</xdr:row>
      <xdr:rowOff>114299</xdr:rowOff>
    </xdr:from>
    <xdr:to>
      <xdr:col>12</xdr:col>
      <xdr:colOff>240986</xdr:colOff>
      <xdr:row>18</xdr:row>
      <xdr:rowOff>33974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277586</xdr:colOff>
      <xdr:row>5</xdr:row>
      <xdr:rowOff>114299</xdr:rowOff>
    </xdr:from>
    <xdr:to>
      <xdr:col>18</xdr:col>
      <xdr:colOff>374336</xdr:colOff>
      <xdr:row>18</xdr:row>
      <xdr:rowOff>33974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419100</xdr:colOff>
      <xdr:row>5</xdr:row>
      <xdr:rowOff>114299</xdr:rowOff>
    </xdr:from>
    <xdr:to>
      <xdr:col>23</xdr:col>
      <xdr:colOff>661800</xdr:colOff>
      <xdr:row>18</xdr:row>
      <xdr:rowOff>33974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18</xdr:row>
      <xdr:rowOff>76200</xdr:rowOff>
    </xdr:from>
    <xdr:to>
      <xdr:col>4</xdr:col>
      <xdr:colOff>434025</xdr:colOff>
      <xdr:row>27</xdr:row>
      <xdr:rowOff>75975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27</xdr:row>
      <xdr:rowOff>128586</xdr:rowOff>
    </xdr:from>
    <xdr:to>
      <xdr:col>4</xdr:col>
      <xdr:colOff>453075</xdr:colOff>
      <xdr:row>36</xdr:row>
      <xdr:rowOff>128361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36</xdr:row>
      <xdr:rowOff>180973</xdr:rowOff>
    </xdr:from>
    <xdr:to>
      <xdr:col>4</xdr:col>
      <xdr:colOff>453075</xdr:colOff>
      <xdr:row>45</xdr:row>
      <xdr:rowOff>180748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361950</xdr:colOff>
      <xdr:row>18</xdr:row>
      <xdr:rowOff>76200</xdr:rowOff>
    </xdr:from>
    <xdr:to>
      <xdr:col>23</xdr:col>
      <xdr:colOff>624525</xdr:colOff>
      <xdr:row>27</xdr:row>
      <xdr:rowOff>75975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490537</xdr:colOff>
      <xdr:row>18</xdr:row>
      <xdr:rowOff>76200</xdr:rowOff>
    </xdr:from>
    <xdr:to>
      <xdr:col>9</xdr:col>
      <xdr:colOff>391162</xdr:colOff>
      <xdr:row>27</xdr:row>
      <xdr:rowOff>75975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447674</xdr:colOff>
      <xdr:row>18</xdr:row>
      <xdr:rowOff>76200</xdr:rowOff>
    </xdr:from>
    <xdr:to>
      <xdr:col>14</xdr:col>
      <xdr:colOff>348299</xdr:colOff>
      <xdr:row>27</xdr:row>
      <xdr:rowOff>75975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404811</xdr:colOff>
      <xdr:row>18</xdr:row>
      <xdr:rowOff>76200</xdr:rowOff>
    </xdr:from>
    <xdr:to>
      <xdr:col>19</xdr:col>
      <xdr:colOff>305436</xdr:colOff>
      <xdr:row>27</xdr:row>
      <xdr:rowOff>75975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504825</xdr:colOff>
      <xdr:row>27</xdr:row>
      <xdr:rowOff>133350</xdr:rowOff>
    </xdr:from>
    <xdr:to>
      <xdr:col>9</xdr:col>
      <xdr:colOff>405450</xdr:colOff>
      <xdr:row>36</xdr:row>
      <xdr:rowOff>133125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504825</xdr:colOff>
      <xdr:row>36</xdr:row>
      <xdr:rowOff>185737</xdr:rowOff>
    </xdr:from>
    <xdr:to>
      <xdr:col>9</xdr:col>
      <xdr:colOff>405450</xdr:colOff>
      <xdr:row>45</xdr:row>
      <xdr:rowOff>185512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466725</xdr:colOff>
      <xdr:row>27</xdr:row>
      <xdr:rowOff>133350</xdr:rowOff>
    </xdr:from>
    <xdr:to>
      <xdr:col>14</xdr:col>
      <xdr:colOff>367350</xdr:colOff>
      <xdr:row>36</xdr:row>
      <xdr:rowOff>133125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466725</xdr:colOff>
      <xdr:row>36</xdr:row>
      <xdr:rowOff>185737</xdr:rowOff>
    </xdr:from>
    <xdr:to>
      <xdr:col>14</xdr:col>
      <xdr:colOff>367350</xdr:colOff>
      <xdr:row>45</xdr:row>
      <xdr:rowOff>185512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419100</xdr:colOff>
      <xdr:row>27</xdr:row>
      <xdr:rowOff>133350</xdr:rowOff>
    </xdr:from>
    <xdr:to>
      <xdr:col>19</xdr:col>
      <xdr:colOff>319725</xdr:colOff>
      <xdr:row>36</xdr:row>
      <xdr:rowOff>133125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419100</xdr:colOff>
      <xdr:row>36</xdr:row>
      <xdr:rowOff>185737</xdr:rowOff>
    </xdr:from>
    <xdr:to>
      <xdr:col>19</xdr:col>
      <xdr:colOff>319725</xdr:colOff>
      <xdr:row>45</xdr:row>
      <xdr:rowOff>185512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381000</xdr:colOff>
      <xdr:row>27</xdr:row>
      <xdr:rowOff>133350</xdr:rowOff>
    </xdr:from>
    <xdr:to>
      <xdr:col>23</xdr:col>
      <xdr:colOff>643575</xdr:colOff>
      <xdr:row>36</xdr:row>
      <xdr:rowOff>133125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381000</xdr:colOff>
      <xdr:row>36</xdr:row>
      <xdr:rowOff>185737</xdr:rowOff>
    </xdr:from>
    <xdr:to>
      <xdr:col>23</xdr:col>
      <xdr:colOff>643575</xdr:colOff>
      <xdr:row>45</xdr:row>
      <xdr:rowOff>185512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nk%20template%20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91026"/>
      <sheetName val="Analysis 1"/>
      <sheetName val="Analysis 2"/>
    </sheetNames>
    <sheetDataSet>
      <sheetData sheetId="0">
        <row r="2">
          <cell r="G2">
            <v>2014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8"/>
  <sheetViews>
    <sheetView showGridLines="0" tabSelected="1" workbookViewId="0">
      <selection activeCell="B2" sqref="B2"/>
    </sheetView>
  </sheetViews>
  <sheetFormatPr defaultColWidth="10.875" defaultRowHeight="15.75" x14ac:dyDescent="0.25"/>
  <cols>
    <col min="1" max="1" width="10.875" style="3"/>
    <col min="2" max="2" width="31.125" style="3" customWidth="1"/>
    <col min="3" max="7" width="14" style="3" customWidth="1"/>
    <col min="8" max="8" width="5.375" style="3" customWidth="1"/>
    <col min="9" max="18" width="6.875" style="3" customWidth="1"/>
    <col min="19" max="20" width="8.75" style="3" customWidth="1"/>
    <col min="21" max="16384" width="10.875" style="3"/>
  </cols>
  <sheetData>
    <row r="1" spans="2:24" x14ac:dyDescent="0.25">
      <c r="J1" s="3" t="s">
        <v>19</v>
      </c>
    </row>
    <row r="2" spans="2:24" x14ac:dyDescent="0.25">
      <c r="B2" s="1" t="s">
        <v>0</v>
      </c>
      <c r="C2" s="2">
        <v>2010</v>
      </c>
      <c r="D2" s="2">
        <v>2011</v>
      </c>
      <c r="E2" s="2">
        <v>2012</v>
      </c>
      <c r="F2" s="2">
        <v>2013</v>
      </c>
      <c r="G2" s="2">
        <v>2014</v>
      </c>
      <c r="J2" s="3" t="s">
        <v>17</v>
      </c>
    </row>
    <row r="3" spans="2:24" x14ac:dyDescent="0.25">
      <c r="B3" s="1" t="s">
        <v>1</v>
      </c>
      <c r="C3" s="4" t="s">
        <v>35</v>
      </c>
      <c r="D3" s="6"/>
      <c r="E3" s="5"/>
      <c r="F3" s="5"/>
      <c r="G3" s="6"/>
      <c r="J3" s="3" t="s">
        <v>20</v>
      </c>
    </row>
    <row r="4" spans="2:24" x14ac:dyDescent="0.25">
      <c r="B4" s="1" t="s">
        <v>2</v>
      </c>
      <c r="C4" s="28" t="s">
        <v>28</v>
      </c>
      <c r="D4" s="29"/>
      <c r="E4" s="5"/>
      <c r="F4" s="5"/>
      <c r="G4" s="6"/>
      <c r="J4" s="3" t="s">
        <v>18</v>
      </c>
    </row>
    <row r="5" spans="2:24" x14ac:dyDescent="0.25">
      <c r="B5" s="7" t="s">
        <v>3</v>
      </c>
      <c r="C5" s="4">
        <v>91026</v>
      </c>
      <c r="D5" s="27"/>
      <c r="F5" s="5"/>
      <c r="G5" s="6"/>
      <c r="J5" s="3" t="s">
        <v>21</v>
      </c>
    </row>
    <row r="6" spans="2:24" x14ac:dyDescent="0.25">
      <c r="B6" s="1" t="s">
        <v>4</v>
      </c>
      <c r="C6" s="31" t="s">
        <v>5</v>
      </c>
      <c r="D6" s="32"/>
      <c r="E6" s="32"/>
      <c r="F6" s="32"/>
      <c r="G6" s="33"/>
      <c r="J6" s="3" t="s">
        <v>22</v>
      </c>
    </row>
    <row r="8" spans="2:24" ht="21.95" customHeight="1" x14ac:dyDescent="0.25">
      <c r="B8" s="8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I8" s="8" t="s">
        <v>14</v>
      </c>
      <c r="J8" s="8" t="s">
        <v>15</v>
      </c>
      <c r="K8" s="8" t="s">
        <v>16</v>
      </c>
      <c r="L8" s="8" t="s">
        <v>23</v>
      </c>
      <c r="M8" s="8" t="s">
        <v>24</v>
      </c>
      <c r="N8" s="8" t="s">
        <v>25</v>
      </c>
      <c r="O8" s="8" t="s">
        <v>26</v>
      </c>
      <c r="P8" s="8" t="s">
        <v>23</v>
      </c>
      <c r="Q8" s="8" t="s">
        <v>24</v>
      </c>
      <c r="R8" s="8" t="s">
        <v>25</v>
      </c>
      <c r="S8" s="20" t="s">
        <v>29</v>
      </c>
      <c r="T8" s="20" t="s">
        <v>30</v>
      </c>
      <c r="U8" s="21" t="s">
        <v>31</v>
      </c>
      <c r="V8" s="21" t="s">
        <v>32</v>
      </c>
      <c r="W8" s="21" t="s">
        <v>33</v>
      </c>
      <c r="X8" s="21" t="s">
        <v>34</v>
      </c>
    </row>
    <row r="9" spans="2:24" x14ac:dyDescent="0.25">
      <c r="B9" s="17" t="str">
        <f>G2&amp;" National"</f>
        <v>2014 National</v>
      </c>
      <c r="C9" s="24">
        <v>49865</v>
      </c>
      <c r="D9" s="24">
        <v>10.8</v>
      </c>
      <c r="E9" s="24">
        <v>44.2</v>
      </c>
      <c r="F9" s="24">
        <v>30.2</v>
      </c>
      <c r="G9" s="24">
        <v>14.8</v>
      </c>
      <c r="I9" s="2">
        <f>SUM(E9:G9)</f>
        <v>89.2</v>
      </c>
      <c r="J9" s="2">
        <f>F9+G9</f>
        <v>45</v>
      </c>
      <c r="K9" s="2">
        <f>G9</f>
        <v>14.8</v>
      </c>
      <c r="L9" s="14">
        <f>((SQRT(I9/100*(1-(I9/100))/C9))*1.96)/SQRT(2)*100</f>
        <v>0.19263600666508959</v>
      </c>
      <c r="M9" s="14">
        <f>((SQRT(J9/100*(1-(J9/100))/C9))*1.96)/SQRT(2)*100</f>
        <v>0.30876691844626486</v>
      </c>
      <c r="N9" s="14">
        <f>((SQRT(K9/100*(1-(K9/100))/C9))*1.96)/SQRT(2)*100</f>
        <v>0.22039098043589539</v>
      </c>
      <c r="O9" s="14">
        <f>((SQRT(D9/100*(1-(D9/100))/C9))*1.96)/SQRT(2)*100</f>
        <v>0.19263600666508962</v>
      </c>
      <c r="P9" s="14">
        <f>((SQRT(E9/100*(1-(E9/100))/C9))*1.96)/SQRT(2)*100</f>
        <v>0.3082275086557798</v>
      </c>
      <c r="Q9" s="14">
        <f>((SQRT(F9/100*(1-(F9/100))/C9))*1.96)/SQRT(2)*100</f>
        <v>0.28495372897133248</v>
      </c>
      <c r="R9" s="14">
        <f>((SQRT(G9/100*(1-(G9/100))/C9))*1.96)/SQRT(2)*100</f>
        <v>0.22039098043589539</v>
      </c>
    </row>
    <row r="10" spans="2:24" x14ac:dyDescent="0.25">
      <c r="B10" s="17" t="str">
        <f>G2&amp;" National Maori"</f>
        <v>2014 National Maori</v>
      </c>
      <c r="C10" s="24">
        <v>10049</v>
      </c>
      <c r="D10" s="24">
        <v>17.600000000000001</v>
      </c>
      <c r="E10" s="24">
        <v>51.9</v>
      </c>
      <c r="F10" s="24">
        <v>23.4</v>
      </c>
      <c r="G10" s="24">
        <v>7.2</v>
      </c>
      <c r="I10" s="2">
        <f t="shared" ref="I10:I73" si="0">SUM(E10:G10)</f>
        <v>82.5</v>
      </c>
      <c r="J10" s="2">
        <f t="shared" ref="J10:J73" si="1">F10+G10</f>
        <v>30.599999999999998</v>
      </c>
      <c r="K10" s="2">
        <f t="shared" ref="K10:K73" si="2">G10</f>
        <v>7.2</v>
      </c>
      <c r="L10" s="14">
        <f t="shared" ref="L10:L73" si="3">((SQRT(I10/100*(1-(I10/100))/C10))*1.96)/SQRT(2)*100</f>
        <v>0.52532207256915353</v>
      </c>
      <c r="M10" s="14">
        <f t="shared" ref="M10:M73" si="4">((SQRT(J10/100*(1-(J10/100))/C10))*1.96)/SQRT(2)*100</f>
        <v>0.63711832837759586</v>
      </c>
      <c r="N10" s="14">
        <f t="shared" ref="N10:N73" si="5">((SQRT(K10/100*(1-(K10/100))/C10))*1.96)/SQRT(2)*100</f>
        <v>0.35737147672325598</v>
      </c>
      <c r="O10" s="14">
        <f t="shared" ref="O10:O73" si="6">((SQRT(D10/100*(1-(D10/100))/C10))*1.96)/SQRT(2)*100</f>
        <v>0.52650147253086754</v>
      </c>
      <c r="P10" s="14">
        <f t="shared" ref="P10:P73" si="7">((SQRT(E10/100*(1-(E10/100))/C10))*1.96)/SQRT(2)*100</f>
        <v>0.69077381661292137</v>
      </c>
      <c r="Q10" s="14">
        <f t="shared" ref="Q10:Q73" si="8">((SQRT(F10/100*(1-(F10/100))/C10))*1.96)/SQRT(2)*100</f>
        <v>0.58533159076830821</v>
      </c>
      <c r="R10" s="14">
        <f t="shared" ref="R10:R73" si="9">((SQRT(G10/100*(1-(G10/100))/C10))*1.96)/SQRT(2)*100</f>
        <v>0.35737147672325598</v>
      </c>
    </row>
    <row r="11" spans="2:24" x14ac:dyDescent="0.25">
      <c r="B11" s="17" t="str">
        <f>G2&amp;" National European"</f>
        <v>2014 National European</v>
      </c>
      <c r="C11" s="24">
        <v>27764</v>
      </c>
      <c r="D11" s="24">
        <v>7.8</v>
      </c>
      <c r="E11" s="24">
        <v>40.5</v>
      </c>
      <c r="F11" s="24">
        <v>34.200000000000003</v>
      </c>
      <c r="G11" s="24">
        <v>17.5</v>
      </c>
      <c r="I11" s="2">
        <f t="shared" si="0"/>
        <v>92.2</v>
      </c>
      <c r="J11" s="2">
        <f t="shared" si="1"/>
        <v>51.7</v>
      </c>
      <c r="K11" s="2">
        <f t="shared" si="2"/>
        <v>17.5</v>
      </c>
      <c r="L11" s="14">
        <f t="shared" si="3"/>
        <v>0.22305543897765256</v>
      </c>
      <c r="M11" s="14">
        <f t="shared" si="4"/>
        <v>0.41564148958030989</v>
      </c>
      <c r="N11" s="14">
        <f t="shared" si="5"/>
        <v>0.3160429116884701</v>
      </c>
      <c r="O11" s="14">
        <f t="shared" si="6"/>
        <v>0.22305543897765268</v>
      </c>
      <c r="P11" s="14">
        <f t="shared" si="7"/>
        <v>0.40830627101408923</v>
      </c>
      <c r="Q11" s="14">
        <f t="shared" si="8"/>
        <v>0.39457181130623309</v>
      </c>
      <c r="R11" s="14">
        <f t="shared" si="9"/>
        <v>0.3160429116884701</v>
      </c>
    </row>
    <row r="12" spans="2:24" x14ac:dyDescent="0.25">
      <c r="B12" s="17" t="str">
        <f>G2&amp;" National Pasifika"</f>
        <v>2014 National Pasifika</v>
      </c>
      <c r="C12" s="24">
        <v>5111</v>
      </c>
      <c r="D12" s="24">
        <v>16.5</v>
      </c>
      <c r="E12" s="24">
        <v>58.3</v>
      </c>
      <c r="F12" s="24">
        <v>19.2</v>
      </c>
      <c r="G12" s="24">
        <v>5.9</v>
      </c>
      <c r="I12" s="2">
        <f t="shared" si="0"/>
        <v>83.4</v>
      </c>
      <c r="J12" s="2">
        <f t="shared" si="1"/>
        <v>25.1</v>
      </c>
      <c r="K12" s="2">
        <f t="shared" si="2"/>
        <v>5.9</v>
      </c>
      <c r="L12" s="14">
        <f t="shared" si="3"/>
        <v>0.72131539661174593</v>
      </c>
      <c r="M12" s="14">
        <f t="shared" si="4"/>
        <v>0.84055454857452816</v>
      </c>
      <c r="N12" s="14">
        <f t="shared" si="5"/>
        <v>0.45678196724870834</v>
      </c>
      <c r="O12" s="14">
        <f t="shared" si="6"/>
        <v>0.71957048755379305</v>
      </c>
      <c r="P12" s="14">
        <f t="shared" si="7"/>
        <v>0.95585152617443758</v>
      </c>
      <c r="Q12" s="14">
        <f t="shared" si="8"/>
        <v>0.76356221265359103</v>
      </c>
      <c r="R12" s="14">
        <f t="shared" si="9"/>
        <v>0.45678196724870834</v>
      </c>
    </row>
    <row r="13" spans="2:24" x14ac:dyDescent="0.25">
      <c r="B13" s="17" t="str">
        <f>G2&amp;" National Asian"</f>
        <v>2014 National Asian</v>
      </c>
      <c r="C13" s="24">
        <v>5770</v>
      </c>
      <c r="D13" s="24">
        <v>8.3000000000000007</v>
      </c>
      <c r="E13" s="24">
        <v>36.4</v>
      </c>
      <c r="F13" s="24">
        <v>32.4</v>
      </c>
      <c r="G13" s="24">
        <v>22.8</v>
      </c>
      <c r="I13" s="2">
        <f t="shared" si="0"/>
        <v>91.6</v>
      </c>
      <c r="J13" s="2">
        <f t="shared" si="1"/>
        <v>55.2</v>
      </c>
      <c r="K13" s="2">
        <f t="shared" si="2"/>
        <v>22.8</v>
      </c>
      <c r="L13" s="14">
        <f t="shared" si="3"/>
        <v>0.50610490551855758</v>
      </c>
      <c r="M13" s="14">
        <f t="shared" si="4"/>
        <v>0.90732256698188241</v>
      </c>
      <c r="N13" s="14">
        <f t="shared" si="5"/>
        <v>0.76547187879571155</v>
      </c>
      <c r="O13" s="14">
        <f t="shared" si="6"/>
        <v>0.5033578906019015</v>
      </c>
      <c r="P13" s="14">
        <f t="shared" si="7"/>
        <v>0.87787446467964214</v>
      </c>
      <c r="Q13" s="14">
        <f t="shared" si="8"/>
        <v>0.85388428343505673</v>
      </c>
      <c r="R13" s="14">
        <f t="shared" si="9"/>
        <v>0.76547187879571155</v>
      </c>
    </row>
    <row r="14" spans="2:24" x14ac:dyDescent="0.25">
      <c r="B14" s="17" t="str">
        <f>G2&amp;" National Other"</f>
        <v>2014 National Other</v>
      </c>
      <c r="C14" s="24">
        <v>1171</v>
      </c>
      <c r="D14" s="24">
        <v>12.7</v>
      </c>
      <c r="E14" s="24">
        <v>43.8</v>
      </c>
      <c r="F14" s="24">
        <v>29.3</v>
      </c>
      <c r="G14" s="24">
        <v>14.2</v>
      </c>
      <c r="I14" s="2">
        <f t="shared" si="0"/>
        <v>87.3</v>
      </c>
      <c r="J14" s="2">
        <f t="shared" si="1"/>
        <v>43.5</v>
      </c>
      <c r="K14" s="2">
        <f t="shared" si="2"/>
        <v>14.2</v>
      </c>
      <c r="L14" s="14">
        <f t="shared" si="3"/>
        <v>1.3485641439002791</v>
      </c>
      <c r="M14" s="14">
        <f t="shared" si="4"/>
        <v>2.0078509867443124</v>
      </c>
      <c r="N14" s="14">
        <f t="shared" si="5"/>
        <v>1.4136778133165153</v>
      </c>
      <c r="O14" s="14">
        <f t="shared" si="6"/>
        <v>1.3485641439002791</v>
      </c>
      <c r="P14" s="14">
        <f t="shared" si="7"/>
        <v>2.0094066677197739</v>
      </c>
      <c r="Q14" s="14">
        <f t="shared" si="8"/>
        <v>1.8433429532731354</v>
      </c>
      <c r="R14" s="14">
        <f t="shared" si="9"/>
        <v>1.4136778133165153</v>
      </c>
    </row>
    <row r="15" spans="2:24" x14ac:dyDescent="0.25">
      <c r="B15" s="9" t="str">
        <f>G2&amp;" "&amp;B3&amp;" "&amp;C3</f>
        <v>2014 Decile 4-7</v>
      </c>
      <c r="C15" s="10">
        <v>21111</v>
      </c>
      <c r="D15" s="10">
        <v>11.9</v>
      </c>
      <c r="E15" s="10">
        <v>45.9</v>
      </c>
      <c r="F15" s="10">
        <v>29.2</v>
      </c>
      <c r="G15" s="10">
        <v>12.9</v>
      </c>
      <c r="I15" s="2">
        <f t="shared" si="0"/>
        <v>88</v>
      </c>
      <c r="J15" s="2">
        <f t="shared" si="1"/>
        <v>42.1</v>
      </c>
      <c r="K15" s="2">
        <f t="shared" si="2"/>
        <v>12.9</v>
      </c>
      <c r="L15" s="14">
        <f t="shared" si="3"/>
        <v>0.30996926232114308</v>
      </c>
      <c r="M15" s="14">
        <f t="shared" si="4"/>
        <v>0.47094154086834056</v>
      </c>
      <c r="N15" s="14">
        <f t="shared" si="5"/>
        <v>0.31973531223143975</v>
      </c>
      <c r="O15" s="14">
        <f t="shared" si="6"/>
        <v>0.30885035549123718</v>
      </c>
      <c r="P15" s="14">
        <f t="shared" si="7"/>
        <v>0.47532608254967973</v>
      </c>
      <c r="Q15" s="14">
        <f t="shared" si="8"/>
        <v>0.43370529584453776</v>
      </c>
      <c r="R15" s="14">
        <f t="shared" si="9"/>
        <v>0.31973531223143975</v>
      </c>
    </row>
    <row r="16" spans="2:24" x14ac:dyDescent="0.25">
      <c r="B16" s="9" t="str">
        <f>G2&amp;" "&amp;B$3&amp;" Maori"</f>
        <v>2014 Decile Maori</v>
      </c>
      <c r="C16" s="10">
        <v>4589</v>
      </c>
      <c r="D16" s="10">
        <v>18.7</v>
      </c>
      <c r="E16" s="10">
        <v>53</v>
      </c>
      <c r="F16" s="10">
        <v>21.9</v>
      </c>
      <c r="G16" s="10">
        <v>6.5</v>
      </c>
      <c r="I16" s="2">
        <f t="shared" si="0"/>
        <v>81.400000000000006</v>
      </c>
      <c r="J16" s="2">
        <f t="shared" si="1"/>
        <v>28.4</v>
      </c>
      <c r="K16" s="2">
        <f t="shared" si="2"/>
        <v>6.5</v>
      </c>
      <c r="L16" s="14">
        <f t="shared" si="3"/>
        <v>0.79606901282174225</v>
      </c>
      <c r="M16" s="14">
        <f t="shared" si="4"/>
        <v>0.92256659620212766</v>
      </c>
      <c r="N16" s="14">
        <f t="shared" si="5"/>
        <v>0.50436452036706458</v>
      </c>
      <c r="O16" s="14">
        <f t="shared" si="6"/>
        <v>0.79771566541612682</v>
      </c>
      <c r="P16" s="14">
        <f t="shared" si="7"/>
        <v>1.0211014865355872</v>
      </c>
      <c r="Q16" s="14">
        <f t="shared" si="8"/>
        <v>0.84611543778594867</v>
      </c>
      <c r="R16" s="14">
        <f t="shared" si="9"/>
        <v>0.50436452036706458</v>
      </c>
    </row>
    <row r="17" spans="2:24" x14ac:dyDescent="0.25">
      <c r="B17" s="9" t="str">
        <f>G2&amp;" "&amp;B$3&amp;" European"</f>
        <v>2014 Decile European</v>
      </c>
      <c r="C17" s="10">
        <v>12221</v>
      </c>
      <c r="D17" s="10">
        <v>9.1</v>
      </c>
      <c r="E17" s="10">
        <v>42.8</v>
      </c>
      <c r="F17" s="10">
        <v>32.9</v>
      </c>
      <c r="G17" s="10">
        <v>15.2</v>
      </c>
      <c r="I17" s="2">
        <f t="shared" si="0"/>
        <v>90.899999999999991</v>
      </c>
      <c r="J17" s="2">
        <f t="shared" si="1"/>
        <v>48.099999999999994</v>
      </c>
      <c r="K17" s="2">
        <f t="shared" si="2"/>
        <v>15.2</v>
      </c>
      <c r="L17" s="14">
        <f t="shared" si="3"/>
        <v>0.36057062214456559</v>
      </c>
      <c r="M17" s="14">
        <f t="shared" si="4"/>
        <v>0.62638870591612017</v>
      </c>
      <c r="N17" s="14">
        <f t="shared" si="5"/>
        <v>0.45009835072488297</v>
      </c>
      <c r="O17" s="14">
        <f t="shared" si="6"/>
        <v>0.36057062214456548</v>
      </c>
      <c r="P17" s="14">
        <f t="shared" si="7"/>
        <v>0.6203083116000816</v>
      </c>
      <c r="Q17" s="14">
        <f t="shared" si="8"/>
        <v>0.58904287955241008</v>
      </c>
      <c r="R17" s="14">
        <f t="shared" si="9"/>
        <v>0.45009835072488297</v>
      </c>
    </row>
    <row r="18" spans="2:24" x14ac:dyDescent="0.25">
      <c r="B18" s="9" t="str">
        <f>G2&amp;" "&amp;B$3&amp;" Pasifika"</f>
        <v>2014 Decile Pasifika</v>
      </c>
      <c r="C18" s="10">
        <v>1780</v>
      </c>
      <c r="D18" s="10">
        <v>15.9</v>
      </c>
      <c r="E18" s="10">
        <v>57.5</v>
      </c>
      <c r="F18" s="10">
        <v>20.7</v>
      </c>
      <c r="G18" s="10">
        <v>5.9</v>
      </c>
      <c r="I18" s="2">
        <f t="shared" si="0"/>
        <v>84.100000000000009</v>
      </c>
      <c r="J18" s="2">
        <f t="shared" si="1"/>
        <v>26.6</v>
      </c>
      <c r="K18" s="2">
        <f t="shared" si="2"/>
        <v>5.9</v>
      </c>
      <c r="L18" s="14">
        <f t="shared" si="3"/>
        <v>1.201234045247084</v>
      </c>
      <c r="M18" s="14">
        <f t="shared" si="4"/>
        <v>1.4515096271650452</v>
      </c>
      <c r="N18" s="14">
        <f t="shared" si="5"/>
        <v>0.77401947831368478</v>
      </c>
      <c r="O18" s="14">
        <f t="shared" si="6"/>
        <v>1.2012340452470844</v>
      </c>
      <c r="P18" s="14">
        <f t="shared" si="7"/>
        <v>1.6239006653076156</v>
      </c>
      <c r="Q18" s="14">
        <f t="shared" si="8"/>
        <v>1.3309227195420694</v>
      </c>
      <c r="R18" s="14">
        <f t="shared" si="9"/>
        <v>0.77401947831368478</v>
      </c>
    </row>
    <row r="19" spans="2:24" x14ac:dyDescent="0.25">
      <c r="B19" s="9" t="str">
        <f>G2&amp;" "&amp;B$3&amp;" Asian"</f>
        <v>2014 Decile Asian</v>
      </c>
      <c r="C19" s="10">
        <v>2080</v>
      </c>
      <c r="D19" s="10">
        <v>9.3000000000000007</v>
      </c>
      <c r="E19" s="10">
        <v>38.6</v>
      </c>
      <c r="F19" s="10">
        <v>32.200000000000003</v>
      </c>
      <c r="G19" s="10">
        <v>20</v>
      </c>
      <c r="I19" s="2">
        <f t="shared" si="0"/>
        <v>90.800000000000011</v>
      </c>
      <c r="J19" s="2">
        <f t="shared" si="1"/>
        <v>52.2</v>
      </c>
      <c r="K19" s="2">
        <f t="shared" si="2"/>
        <v>20</v>
      </c>
      <c r="L19" s="14">
        <f t="shared" si="3"/>
        <v>0.87830679763350894</v>
      </c>
      <c r="M19" s="14">
        <f t="shared" si="4"/>
        <v>1.5179539822760413</v>
      </c>
      <c r="N19" s="14">
        <f t="shared" si="5"/>
        <v>1.2155403989742428</v>
      </c>
      <c r="O19" s="14">
        <f t="shared" si="6"/>
        <v>0.88258089844936716</v>
      </c>
      <c r="P19" s="14">
        <f t="shared" si="7"/>
        <v>1.4794055510965827</v>
      </c>
      <c r="Q19" s="14">
        <f t="shared" si="8"/>
        <v>1.4198817881456514</v>
      </c>
      <c r="R19" s="14">
        <f t="shared" si="9"/>
        <v>1.2155403989742428</v>
      </c>
    </row>
    <row r="20" spans="2:24" x14ac:dyDescent="0.25">
      <c r="B20" s="9" t="str">
        <f>G2&amp;" "&amp;B$3&amp;" Other"</f>
        <v>2014 Decile Other</v>
      </c>
      <c r="C20" s="10">
        <v>441</v>
      </c>
      <c r="D20" s="10">
        <v>14.3</v>
      </c>
      <c r="E20" s="10">
        <v>48.1</v>
      </c>
      <c r="F20" s="10">
        <v>26.1</v>
      </c>
      <c r="G20" s="10">
        <v>11.6</v>
      </c>
      <c r="I20" s="2">
        <f t="shared" si="0"/>
        <v>85.8</v>
      </c>
      <c r="J20" s="2">
        <f t="shared" si="1"/>
        <v>37.700000000000003</v>
      </c>
      <c r="K20" s="2">
        <f t="shared" si="2"/>
        <v>11.6</v>
      </c>
      <c r="L20" s="14">
        <f t="shared" si="3"/>
        <v>2.3036133934900329</v>
      </c>
      <c r="M20" s="14">
        <f t="shared" si="4"/>
        <v>3.1984272523990427</v>
      </c>
      <c r="N20" s="14">
        <f t="shared" si="5"/>
        <v>2.1133766557073752</v>
      </c>
      <c r="O20" s="14">
        <f t="shared" si="6"/>
        <v>2.3103629344518342</v>
      </c>
      <c r="P20" s="14">
        <f t="shared" si="7"/>
        <v>3.297448306392889</v>
      </c>
      <c r="Q20" s="14">
        <f t="shared" si="8"/>
        <v>2.8984395801879321</v>
      </c>
      <c r="R20" s="14">
        <f t="shared" si="9"/>
        <v>2.1133766557073752</v>
      </c>
    </row>
    <row r="21" spans="2:24" x14ac:dyDescent="0.25">
      <c r="B21" s="18" t="str">
        <f>G2&amp;" "&amp;C$4</f>
        <v>2014 Random High School</v>
      </c>
      <c r="C21" s="11"/>
      <c r="D21" s="11"/>
      <c r="E21" s="11"/>
      <c r="F21" s="11"/>
      <c r="G21" s="11"/>
      <c r="I21" s="2">
        <f>SUM(E21:G21)</f>
        <v>0</v>
      </c>
      <c r="J21" s="2">
        <f t="shared" si="1"/>
        <v>0</v>
      </c>
      <c r="K21" s="2">
        <f t="shared" si="2"/>
        <v>0</v>
      </c>
      <c r="L21" s="14" t="e">
        <f t="shared" si="3"/>
        <v>#DIV/0!</v>
      </c>
      <c r="M21" s="14" t="e">
        <f t="shared" si="4"/>
        <v>#DIV/0!</v>
      </c>
      <c r="N21" s="14" t="e">
        <f t="shared" si="5"/>
        <v>#DIV/0!</v>
      </c>
      <c r="O21" s="14" t="e">
        <f t="shared" si="6"/>
        <v>#DIV/0!</v>
      </c>
      <c r="P21" s="14" t="e">
        <f t="shared" si="7"/>
        <v>#DIV/0!</v>
      </c>
      <c r="Q21" s="14" t="e">
        <f t="shared" si="8"/>
        <v>#DIV/0!</v>
      </c>
      <c r="R21" s="14" t="e">
        <f t="shared" si="9"/>
        <v>#DIV/0!</v>
      </c>
      <c r="S21" s="22">
        <f>I21/100*C21-I9/100*C21</f>
        <v>0</v>
      </c>
      <c r="T21" s="22">
        <f>I21/100*C21-I15/100*C21</f>
        <v>0</v>
      </c>
      <c r="U21" s="22">
        <f>J21/100*C21-J9/100*C21</f>
        <v>0</v>
      </c>
      <c r="V21" s="22">
        <f>J21/100*C21-J15/100*C21</f>
        <v>0</v>
      </c>
      <c r="W21" s="22">
        <f>K21/100*C21-K9/100*C21</f>
        <v>0</v>
      </c>
      <c r="X21" s="22">
        <f>K21/100*C21-K15/100*C21</f>
        <v>0</v>
      </c>
    </row>
    <row r="22" spans="2:24" x14ac:dyDescent="0.25">
      <c r="B22" s="18" t="str">
        <f>G2&amp;" "&amp;C$4&amp;" Maori"</f>
        <v>2014 Random High School Maori</v>
      </c>
      <c r="C22" s="11"/>
      <c r="D22" s="11"/>
      <c r="E22" s="11"/>
      <c r="F22" s="11"/>
      <c r="G22" s="11"/>
      <c r="I22" s="2">
        <f t="shared" si="0"/>
        <v>0</v>
      </c>
      <c r="J22" s="2">
        <f t="shared" si="1"/>
        <v>0</v>
      </c>
      <c r="K22" s="2">
        <f t="shared" si="2"/>
        <v>0</v>
      </c>
      <c r="L22" s="14" t="e">
        <f t="shared" si="3"/>
        <v>#DIV/0!</v>
      </c>
      <c r="M22" s="14" t="e">
        <f t="shared" si="4"/>
        <v>#DIV/0!</v>
      </c>
      <c r="N22" s="14" t="e">
        <f t="shared" si="5"/>
        <v>#DIV/0!</v>
      </c>
      <c r="O22" s="14" t="e">
        <f t="shared" si="6"/>
        <v>#DIV/0!</v>
      </c>
      <c r="P22" s="14" t="e">
        <f t="shared" si="7"/>
        <v>#DIV/0!</v>
      </c>
      <c r="Q22" s="14" t="e">
        <f t="shared" si="8"/>
        <v>#DIV/0!</v>
      </c>
      <c r="R22" s="14" t="e">
        <f t="shared" si="9"/>
        <v>#DIV/0!</v>
      </c>
      <c r="S22" s="3" t="str">
        <f>IF(S21&lt;0,ROUND(S21,0)*-1&amp;" fewer",ROUND(S21,0)&amp;" extra")</f>
        <v>0 extra</v>
      </c>
      <c r="T22" s="3" t="str">
        <f t="shared" ref="T22:X22" si="10">IF(T21&lt;0,ROUND(T21,0)*-1&amp;" fewer",ROUND(T21,0)&amp;" extra")</f>
        <v>0 extra</v>
      </c>
      <c r="U22" s="3" t="str">
        <f t="shared" si="10"/>
        <v>0 extra</v>
      </c>
      <c r="V22" s="3" t="str">
        <f t="shared" si="10"/>
        <v>0 extra</v>
      </c>
      <c r="W22" s="3" t="str">
        <f t="shared" si="10"/>
        <v>0 extra</v>
      </c>
      <c r="X22" s="3" t="str">
        <f t="shared" si="10"/>
        <v>0 extra</v>
      </c>
    </row>
    <row r="23" spans="2:24" x14ac:dyDescent="0.25">
      <c r="B23" s="18" t="str">
        <f>G2&amp;" "&amp;C$4&amp;" European"</f>
        <v>2014 Random High School European</v>
      </c>
      <c r="C23" s="11"/>
      <c r="D23" s="11"/>
      <c r="E23" s="11"/>
      <c r="F23" s="11"/>
      <c r="G23" s="11"/>
      <c r="I23" s="2">
        <f t="shared" si="0"/>
        <v>0</v>
      </c>
      <c r="J23" s="2">
        <f t="shared" si="1"/>
        <v>0</v>
      </c>
      <c r="K23" s="2">
        <f t="shared" si="2"/>
        <v>0</v>
      </c>
      <c r="L23" s="14" t="e">
        <f t="shared" si="3"/>
        <v>#DIV/0!</v>
      </c>
      <c r="M23" s="14" t="e">
        <f t="shared" si="4"/>
        <v>#DIV/0!</v>
      </c>
      <c r="N23" s="14" t="e">
        <f t="shared" si="5"/>
        <v>#DIV/0!</v>
      </c>
      <c r="O23" s="14" t="e">
        <f t="shared" si="6"/>
        <v>#DIV/0!</v>
      </c>
      <c r="P23" s="14" t="e">
        <f t="shared" si="7"/>
        <v>#DIV/0!</v>
      </c>
      <c r="Q23" s="14" t="e">
        <f t="shared" si="8"/>
        <v>#DIV/0!</v>
      </c>
      <c r="R23" s="14" t="e">
        <f t="shared" si="9"/>
        <v>#DIV/0!</v>
      </c>
    </row>
    <row r="24" spans="2:24" x14ac:dyDescent="0.25">
      <c r="B24" s="18" t="str">
        <f>G2&amp;" "&amp;C$4&amp;" Pasifika"</f>
        <v>2014 Random High School Pasifika</v>
      </c>
      <c r="C24" s="11"/>
      <c r="D24" s="11"/>
      <c r="E24" s="11"/>
      <c r="F24" s="11"/>
      <c r="G24" s="11"/>
      <c r="I24" s="2">
        <f t="shared" si="0"/>
        <v>0</v>
      </c>
      <c r="J24" s="2">
        <f t="shared" si="1"/>
        <v>0</v>
      </c>
      <c r="K24" s="2">
        <f t="shared" si="2"/>
        <v>0</v>
      </c>
      <c r="L24" s="14" t="e">
        <f t="shared" si="3"/>
        <v>#DIV/0!</v>
      </c>
      <c r="M24" s="14" t="e">
        <f t="shared" si="4"/>
        <v>#DIV/0!</v>
      </c>
      <c r="N24" s="14" t="e">
        <f t="shared" si="5"/>
        <v>#DIV/0!</v>
      </c>
      <c r="O24" s="14" t="e">
        <f t="shared" si="6"/>
        <v>#DIV/0!</v>
      </c>
      <c r="P24" s="14" t="e">
        <f t="shared" si="7"/>
        <v>#DIV/0!</v>
      </c>
      <c r="Q24" s="14" t="e">
        <f t="shared" si="8"/>
        <v>#DIV/0!</v>
      </c>
      <c r="R24" s="14" t="e">
        <f t="shared" si="9"/>
        <v>#DIV/0!</v>
      </c>
    </row>
    <row r="25" spans="2:24" x14ac:dyDescent="0.25">
      <c r="B25" s="18" t="str">
        <f>G2&amp;" "&amp;C$4&amp;" Asian"</f>
        <v>2014 Random High School Asian</v>
      </c>
      <c r="C25" s="11"/>
      <c r="D25" s="11"/>
      <c r="E25" s="11"/>
      <c r="F25" s="11"/>
      <c r="G25" s="11"/>
      <c r="I25" s="2">
        <f t="shared" si="0"/>
        <v>0</v>
      </c>
      <c r="J25" s="2">
        <f t="shared" si="1"/>
        <v>0</v>
      </c>
      <c r="K25" s="2">
        <f t="shared" si="2"/>
        <v>0</v>
      </c>
      <c r="L25" s="14" t="e">
        <f t="shared" si="3"/>
        <v>#DIV/0!</v>
      </c>
      <c r="M25" s="14" t="e">
        <f t="shared" si="4"/>
        <v>#DIV/0!</v>
      </c>
      <c r="N25" s="14" t="e">
        <f t="shared" si="5"/>
        <v>#DIV/0!</v>
      </c>
      <c r="O25" s="14" t="e">
        <f t="shared" si="6"/>
        <v>#DIV/0!</v>
      </c>
      <c r="P25" s="14" t="e">
        <f t="shared" si="7"/>
        <v>#DIV/0!</v>
      </c>
      <c r="Q25" s="14" t="e">
        <f t="shared" si="8"/>
        <v>#DIV/0!</v>
      </c>
      <c r="R25" s="14" t="e">
        <f t="shared" si="9"/>
        <v>#DIV/0!</v>
      </c>
    </row>
    <row r="26" spans="2:24" x14ac:dyDescent="0.25">
      <c r="B26" s="18" t="str">
        <f>G2&amp;" "&amp;C$4&amp;" Other"</f>
        <v>2014 Random High School Other</v>
      </c>
      <c r="C26" s="11"/>
      <c r="D26" s="11"/>
      <c r="E26" s="11"/>
      <c r="F26" s="11"/>
      <c r="G26" s="11"/>
      <c r="I26" s="2">
        <f t="shared" si="0"/>
        <v>0</v>
      </c>
      <c r="J26" s="2">
        <f t="shared" si="1"/>
        <v>0</v>
      </c>
      <c r="K26" s="2">
        <f t="shared" si="2"/>
        <v>0</v>
      </c>
      <c r="L26" s="14" t="e">
        <f t="shared" si="3"/>
        <v>#DIV/0!</v>
      </c>
      <c r="M26" s="14" t="e">
        <f t="shared" si="4"/>
        <v>#DIV/0!</v>
      </c>
      <c r="N26" s="14" t="e">
        <f t="shared" si="5"/>
        <v>#DIV/0!</v>
      </c>
      <c r="O26" s="14" t="e">
        <f t="shared" si="6"/>
        <v>#DIV/0!</v>
      </c>
      <c r="P26" s="14" t="e">
        <f t="shared" si="7"/>
        <v>#DIV/0!</v>
      </c>
      <c r="Q26" s="14" t="e">
        <f t="shared" si="8"/>
        <v>#DIV/0!</v>
      </c>
      <c r="R26" s="14" t="e">
        <f t="shared" si="9"/>
        <v>#DIV/0!</v>
      </c>
    </row>
    <row r="27" spans="2:24" x14ac:dyDescent="0.25">
      <c r="B27" s="17" t="str">
        <f>F2&amp;" National"</f>
        <v>2013 National</v>
      </c>
      <c r="C27" s="24">
        <v>49865</v>
      </c>
      <c r="D27" s="24">
        <v>10.8</v>
      </c>
      <c r="E27" s="24">
        <v>44.2</v>
      </c>
      <c r="F27" s="24">
        <v>30.2</v>
      </c>
      <c r="G27" s="24">
        <v>14.8</v>
      </c>
      <c r="I27" s="2">
        <f t="shared" si="0"/>
        <v>89.2</v>
      </c>
      <c r="J27" s="2">
        <f t="shared" si="1"/>
        <v>45</v>
      </c>
      <c r="K27" s="2">
        <f t="shared" si="2"/>
        <v>14.8</v>
      </c>
      <c r="L27" s="14">
        <f t="shared" si="3"/>
        <v>0.19263600666508959</v>
      </c>
      <c r="M27" s="14">
        <f t="shared" si="4"/>
        <v>0.30876691844626486</v>
      </c>
      <c r="N27" s="14">
        <f t="shared" si="5"/>
        <v>0.22039098043589539</v>
      </c>
      <c r="O27" s="14">
        <f t="shared" si="6"/>
        <v>0.19263600666508962</v>
      </c>
      <c r="P27" s="14">
        <f t="shared" si="7"/>
        <v>0.3082275086557798</v>
      </c>
      <c r="Q27" s="14">
        <f t="shared" si="8"/>
        <v>0.28495372897133248</v>
      </c>
      <c r="R27" s="14">
        <f t="shared" si="9"/>
        <v>0.22039098043589539</v>
      </c>
    </row>
    <row r="28" spans="2:24" x14ac:dyDescent="0.25">
      <c r="B28" s="17" t="str">
        <f>F2&amp;" National Maori"</f>
        <v>2013 National Maori</v>
      </c>
      <c r="C28" s="24">
        <v>10049</v>
      </c>
      <c r="D28" s="24">
        <v>17.600000000000001</v>
      </c>
      <c r="E28" s="24">
        <v>51.9</v>
      </c>
      <c r="F28" s="24">
        <v>23.4</v>
      </c>
      <c r="G28" s="24">
        <v>7.2</v>
      </c>
      <c r="I28" s="2">
        <f t="shared" si="0"/>
        <v>82.5</v>
      </c>
      <c r="J28" s="2">
        <f t="shared" si="1"/>
        <v>30.599999999999998</v>
      </c>
      <c r="K28" s="2">
        <f t="shared" si="2"/>
        <v>7.2</v>
      </c>
      <c r="L28" s="14">
        <f t="shared" si="3"/>
        <v>0.52532207256915353</v>
      </c>
      <c r="M28" s="14">
        <f t="shared" si="4"/>
        <v>0.63711832837759586</v>
      </c>
      <c r="N28" s="14">
        <f t="shared" si="5"/>
        <v>0.35737147672325598</v>
      </c>
      <c r="O28" s="14">
        <f t="shared" si="6"/>
        <v>0.52650147253086754</v>
      </c>
      <c r="P28" s="14">
        <f t="shared" si="7"/>
        <v>0.69077381661292137</v>
      </c>
      <c r="Q28" s="14">
        <f t="shared" si="8"/>
        <v>0.58533159076830821</v>
      </c>
      <c r="R28" s="14">
        <f t="shared" si="9"/>
        <v>0.35737147672325598</v>
      </c>
    </row>
    <row r="29" spans="2:24" x14ac:dyDescent="0.25">
      <c r="B29" s="17" t="str">
        <f>F2&amp;" National European"</f>
        <v>2013 National European</v>
      </c>
      <c r="C29" s="24">
        <v>27764</v>
      </c>
      <c r="D29" s="24">
        <v>7.8</v>
      </c>
      <c r="E29" s="24">
        <v>40.5</v>
      </c>
      <c r="F29" s="24">
        <v>34.200000000000003</v>
      </c>
      <c r="G29" s="24">
        <v>17.5</v>
      </c>
      <c r="I29" s="2">
        <f t="shared" si="0"/>
        <v>92.2</v>
      </c>
      <c r="J29" s="2">
        <f t="shared" si="1"/>
        <v>51.7</v>
      </c>
      <c r="K29" s="2">
        <f t="shared" si="2"/>
        <v>17.5</v>
      </c>
      <c r="L29" s="14">
        <f t="shared" si="3"/>
        <v>0.22305543897765256</v>
      </c>
      <c r="M29" s="14">
        <f t="shared" si="4"/>
        <v>0.41564148958030989</v>
      </c>
      <c r="N29" s="14">
        <f t="shared" si="5"/>
        <v>0.3160429116884701</v>
      </c>
      <c r="O29" s="14">
        <f t="shared" si="6"/>
        <v>0.22305543897765268</v>
      </c>
      <c r="P29" s="14">
        <f t="shared" si="7"/>
        <v>0.40830627101408923</v>
      </c>
      <c r="Q29" s="14">
        <f t="shared" si="8"/>
        <v>0.39457181130623309</v>
      </c>
      <c r="R29" s="14">
        <f t="shared" si="9"/>
        <v>0.3160429116884701</v>
      </c>
    </row>
    <row r="30" spans="2:24" x14ac:dyDescent="0.25">
      <c r="B30" s="17" t="str">
        <f>F2&amp;" National Pasifika"</f>
        <v>2013 National Pasifika</v>
      </c>
      <c r="C30" s="24">
        <v>5111</v>
      </c>
      <c r="D30" s="24">
        <v>16.5</v>
      </c>
      <c r="E30" s="24">
        <v>58.3</v>
      </c>
      <c r="F30" s="24">
        <v>19.2</v>
      </c>
      <c r="G30" s="24">
        <v>5.9</v>
      </c>
      <c r="I30" s="2">
        <f t="shared" si="0"/>
        <v>83.4</v>
      </c>
      <c r="J30" s="2">
        <f t="shared" si="1"/>
        <v>25.1</v>
      </c>
      <c r="K30" s="2">
        <f t="shared" si="2"/>
        <v>5.9</v>
      </c>
      <c r="L30" s="14">
        <f t="shared" si="3"/>
        <v>0.72131539661174593</v>
      </c>
      <c r="M30" s="14">
        <f t="shared" si="4"/>
        <v>0.84055454857452816</v>
      </c>
      <c r="N30" s="14">
        <f t="shared" si="5"/>
        <v>0.45678196724870834</v>
      </c>
      <c r="O30" s="14">
        <f t="shared" si="6"/>
        <v>0.71957048755379305</v>
      </c>
      <c r="P30" s="14">
        <f t="shared" si="7"/>
        <v>0.95585152617443758</v>
      </c>
      <c r="Q30" s="14">
        <f t="shared" si="8"/>
        <v>0.76356221265359103</v>
      </c>
      <c r="R30" s="14">
        <f t="shared" si="9"/>
        <v>0.45678196724870834</v>
      </c>
    </row>
    <row r="31" spans="2:24" x14ac:dyDescent="0.25">
      <c r="B31" s="17" t="str">
        <f>F2&amp;" National Asian"</f>
        <v>2013 National Asian</v>
      </c>
      <c r="C31" s="24">
        <v>5770</v>
      </c>
      <c r="D31" s="24">
        <v>8.3000000000000007</v>
      </c>
      <c r="E31" s="24">
        <v>36.4</v>
      </c>
      <c r="F31" s="24">
        <v>32.4</v>
      </c>
      <c r="G31" s="24">
        <v>22.8</v>
      </c>
      <c r="I31" s="2">
        <f t="shared" si="0"/>
        <v>91.6</v>
      </c>
      <c r="J31" s="2">
        <f t="shared" si="1"/>
        <v>55.2</v>
      </c>
      <c r="K31" s="2">
        <f t="shared" si="2"/>
        <v>22.8</v>
      </c>
      <c r="L31" s="14">
        <f t="shared" si="3"/>
        <v>0.50610490551855758</v>
      </c>
      <c r="M31" s="14">
        <f t="shared" si="4"/>
        <v>0.90732256698188241</v>
      </c>
      <c r="N31" s="14">
        <f t="shared" si="5"/>
        <v>0.76547187879571155</v>
      </c>
      <c r="O31" s="14">
        <f t="shared" si="6"/>
        <v>0.5033578906019015</v>
      </c>
      <c r="P31" s="14">
        <f t="shared" si="7"/>
        <v>0.87787446467964214</v>
      </c>
      <c r="Q31" s="14">
        <f t="shared" si="8"/>
        <v>0.85388428343505673</v>
      </c>
      <c r="R31" s="14">
        <f t="shared" si="9"/>
        <v>0.76547187879571155</v>
      </c>
    </row>
    <row r="32" spans="2:24" x14ac:dyDescent="0.25">
      <c r="B32" s="17" t="str">
        <f>F2&amp;" National Other"</f>
        <v>2013 National Other</v>
      </c>
      <c r="C32" s="24">
        <v>1171</v>
      </c>
      <c r="D32" s="24">
        <v>12.7</v>
      </c>
      <c r="E32" s="24">
        <v>43.8</v>
      </c>
      <c r="F32" s="24">
        <v>29.3</v>
      </c>
      <c r="G32" s="24">
        <v>14.2</v>
      </c>
      <c r="I32" s="2">
        <f t="shared" si="0"/>
        <v>87.3</v>
      </c>
      <c r="J32" s="2">
        <f t="shared" si="1"/>
        <v>43.5</v>
      </c>
      <c r="K32" s="2">
        <f t="shared" si="2"/>
        <v>14.2</v>
      </c>
      <c r="L32" s="14">
        <f t="shared" si="3"/>
        <v>1.3485641439002791</v>
      </c>
      <c r="M32" s="14">
        <f t="shared" si="4"/>
        <v>2.0078509867443124</v>
      </c>
      <c r="N32" s="14">
        <f t="shared" si="5"/>
        <v>1.4136778133165153</v>
      </c>
      <c r="O32" s="14">
        <f t="shared" si="6"/>
        <v>1.3485641439002791</v>
      </c>
      <c r="P32" s="14">
        <f t="shared" si="7"/>
        <v>2.0094066677197739</v>
      </c>
      <c r="Q32" s="14">
        <f t="shared" si="8"/>
        <v>1.8433429532731354</v>
      </c>
      <c r="R32" s="14">
        <f t="shared" si="9"/>
        <v>1.4136778133165153</v>
      </c>
    </row>
    <row r="33" spans="2:18" x14ac:dyDescent="0.25">
      <c r="B33" s="9" t="str">
        <f>F2&amp;" "&amp;B3&amp;" "&amp;C3</f>
        <v>2013 Decile 4-7</v>
      </c>
      <c r="C33" s="10">
        <v>21111</v>
      </c>
      <c r="D33" s="10">
        <v>11.9</v>
      </c>
      <c r="E33" s="10">
        <v>45.9</v>
      </c>
      <c r="F33" s="10">
        <v>29.2</v>
      </c>
      <c r="G33" s="10">
        <v>12.9</v>
      </c>
      <c r="I33" s="2">
        <f t="shared" si="0"/>
        <v>88</v>
      </c>
      <c r="J33" s="2">
        <f t="shared" si="1"/>
        <v>42.1</v>
      </c>
      <c r="K33" s="2">
        <f t="shared" si="2"/>
        <v>12.9</v>
      </c>
      <c r="L33" s="14">
        <f t="shared" si="3"/>
        <v>0.30996926232114308</v>
      </c>
      <c r="M33" s="14">
        <f t="shared" si="4"/>
        <v>0.47094154086834056</v>
      </c>
      <c r="N33" s="14">
        <f t="shared" si="5"/>
        <v>0.31973531223143975</v>
      </c>
      <c r="O33" s="14">
        <f t="shared" si="6"/>
        <v>0.30885035549123718</v>
      </c>
      <c r="P33" s="14">
        <f t="shared" si="7"/>
        <v>0.47532608254967973</v>
      </c>
      <c r="Q33" s="14">
        <f t="shared" si="8"/>
        <v>0.43370529584453776</v>
      </c>
      <c r="R33" s="14">
        <f t="shared" si="9"/>
        <v>0.31973531223143975</v>
      </c>
    </row>
    <row r="34" spans="2:18" x14ac:dyDescent="0.25">
      <c r="B34" s="9" t="str">
        <f>F2&amp;" "&amp;B$3&amp;" Maori"</f>
        <v>2013 Decile Maori</v>
      </c>
      <c r="C34" s="10">
        <v>4589</v>
      </c>
      <c r="D34" s="10">
        <v>18.7</v>
      </c>
      <c r="E34" s="10">
        <v>53</v>
      </c>
      <c r="F34" s="10">
        <v>21.9</v>
      </c>
      <c r="G34" s="10">
        <v>6.5</v>
      </c>
      <c r="I34" s="2">
        <f t="shared" si="0"/>
        <v>81.400000000000006</v>
      </c>
      <c r="J34" s="2">
        <f t="shared" si="1"/>
        <v>28.4</v>
      </c>
      <c r="K34" s="2">
        <f t="shared" si="2"/>
        <v>6.5</v>
      </c>
      <c r="L34" s="14">
        <f t="shared" si="3"/>
        <v>0.79606901282174225</v>
      </c>
      <c r="M34" s="14">
        <f t="shared" si="4"/>
        <v>0.92256659620212766</v>
      </c>
      <c r="N34" s="14">
        <f t="shared" si="5"/>
        <v>0.50436452036706458</v>
      </c>
      <c r="O34" s="14">
        <f t="shared" si="6"/>
        <v>0.79771566541612682</v>
      </c>
      <c r="P34" s="14">
        <f t="shared" si="7"/>
        <v>1.0211014865355872</v>
      </c>
      <c r="Q34" s="14">
        <f t="shared" si="8"/>
        <v>0.84611543778594867</v>
      </c>
      <c r="R34" s="14">
        <f t="shared" si="9"/>
        <v>0.50436452036706458</v>
      </c>
    </row>
    <row r="35" spans="2:18" x14ac:dyDescent="0.25">
      <c r="B35" s="9" t="str">
        <f>F2&amp;" "&amp;B$3&amp;" European"</f>
        <v>2013 Decile European</v>
      </c>
      <c r="C35" s="10">
        <v>12221</v>
      </c>
      <c r="D35" s="10">
        <v>9.1</v>
      </c>
      <c r="E35" s="10">
        <v>42.8</v>
      </c>
      <c r="F35" s="10">
        <v>32.9</v>
      </c>
      <c r="G35" s="10">
        <v>15.2</v>
      </c>
      <c r="I35" s="2">
        <f t="shared" si="0"/>
        <v>90.899999999999991</v>
      </c>
      <c r="J35" s="2">
        <f t="shared" si="1"/>
        <v>48.099999999999994</v>
      </c>
      <c r="K35" s="2">
        <f t="shared" si="2"/>
        <v>15.2</v>
      </c>
      <c r="L35" s="14">
        <f t="shared" si="3"/>
        <v>0.36057062214456559</v>
      </c>
      <c r="M35" s="14">
        <f t="shared" si="4"/>
        <v>0.62638870591612017</v>
      </c>
      <c r="N35" s="14">
        <f t="shared" si="5"/>
        <v>0.45009835072488297</v>
      </c>
      <c r="O35" s="14">
        <f t="shared" si="6"/>
        <v>0.36057062214456548</v>
      </c>
      <c r="P35" s="14">
        <f t="shared" si="7"/>
        <v>0.6203083116000816</v>
      </c>
      <c r="Q35" s="14">
        <f t="shared" si="8"/>
        <v>0.58904287955241008</v>
      </c>
      <c r="R35" s="14">
        <f t="shared" si="9"/>
        <v>0.45009835072488297</v>
      </c>
    </row>
    <row r="36" spans="2:18" x14ac:dyDescent="0.25">
      <c r="B36" s="9" t="str">
        <f>F2&amp;" "&amp;B$3&amp;" Pasifika"</f>
        <v>2013 Decile Pasifika</v>
      </c>
      <c r="C36" s="10">
        <v>1780</v>
      </c>
      <c r="D36" s="10">
        <v>15.9</v>
      </c>
      <c r="E36" s="10">
        <v>57.5</v>
      </c>
      <c r="F36" s="10">
        <v>20.7</v>
      </c>
      <c r="G36" s="10">
        <v>5.9</v>
      </c>
      <c r="I36" s="2">
        <f t="shared" si="0"/>
        <v>84.100000000000009</v>
      </c>
      <c r="J36" s="2">
        <f t="shared" si="1"/>
        <v>26.6</v>
      </c>
      <c r="K36" s="2">
        <f t="shared" si="2"/>
        <v>5.9</v>
      </c>
      <c r="L36" s="14">
        <f t="shared" si="3"/>
        <v>1.201234045247084</v>
      </c>
      <c r="M36" s="14">
        <f t="shared" si="4"/>
        <v>1.4515096271650452</v>
      </c>
      <c r="N36" s="14">
        <f t="shared" si="5"/>
        <v>0.77401947831368478</v>
      </c>
      <c r="O36" s="14">
        <f t="shared" si="6"/>
        <v>1.2012340452470844</v>
      </c>
      <c r="P36" s="14">
        <f t="shared" si="7"/>
        <v>1.6239006653076156</v>
      </c>
      <c r="Q36" s="14">
        <f t="shared" si="8"/>
        <v>1.3309227195420694</v>
      </c>
      <c r="R36" s="14">
        <f t="shared" si="9"/>
        <v>0.77401947831368478</v>
      </c>
    </row>
    <row r="37" spans="2:18" x14ac:dyDescent="0.25">
      <c r="B37" s="9" t="str">
        <f>F2&amp;" "&amp;B$3&amp;" Asian"</f>
        <v>2013 Decile Asian</v>
      </c>
      <c r="C37" s="10">
        <v>2080</v>
      </c>
      <c r="D37" s="10">
        <v>9.3000000000000007</v>
      </c>
      <c r="E37" s="10">
        <v>38.6</v>
      </c>
      <c r="F37" s="10">
        <v>32.200000000000003</v>
      </c>
      <c r="G37" s="10">
        <v>20</v>
      </c>
      <c r="I37" s="2">
        <f t="shared" si="0"/>
        <v>90.800000000000011</v>
      </c>
      <c r="J37" s="2">
        <f t="shared" si="1"/>
        <v>52.2</v>
      </c>
      <c r="K37" s="2">
        <f t="shared" si="2"/>
        <v>20</v>
      </c>
      <c r="L37" s="14">
        <f t="shared" si="3"/>
        <v>0.87830679763350894</v>
      </c>
      <c r="M37" s="14">
        <f t="shared" si="4"/>
        <v>1.5179539822760413</v>
      </c>
      <c r="N37" s="14">
        <f t="shared" si="5"/>
        <v>1.2155403989742428</v>
      </c>
      <c r="O37" s="14">
        <f t="shared" si="6"/>
        <v>0.88258089844936716</v>
      </c>
      <c r="P37" s="14">
        <f t="shared" si="7"/>
        <v>1.4794055510965827</v>
      </c>
      <c r="Q37" s="14">
        <f t="shared" si="8"/>
        <v>1.4198817881456514</v>
      </c>
      <c r="R37" s="14">
        <f t="shared" si="9"/>
        <v>1.2155403989742428</v>
      </c>
    </row>
    <row r="38" spans="2:18" x14ac:dyDescent="0.25">
      <c r="B38" s="9" t="str">
        <f>F2&amp;" "&amp;B$3&amp;" Other"</f>
        <v>2013 Decile Other</v>
      </c>
      <c r="C38" s="10">
        <v>441</v>
      </c>
      <c r="D38" s="10">
        <v>14.3</v>
      </c>
      <c r="E38" s="10">
        <v>48.1</v>
      </c>
      <c r="F38" s="10">
        <v>26.1</v>
      </c>
      <c r="G38" s="10">
        <v>11.6</v>
      </c>
      <c r="I38" s="2">
        <f t="shared" si="0"/>
        <v>85.8</v>
      </c>
      <c r="J38" s="2">
        <f t="shared" si="1"/>
        <v>37.700000000000003</v>
      </c>
      <c r="K38" s="2">
        <f t="shared" si="2"/>
        <v>11.6</v>
      </c>
      <c r="L38" s="14">
        <f t="shared" si="3"/>
        <v>2.3036133934900329</v>
      </c>
      <c r="M38" s="14">
        <f t="shared" si="4"/>
        <v>3.1984272523990427</v>
      </c>
      <c r="N38" s="14">
        <f t="shared" si="5"/>
        <v>2.1133766557073752</v>
      </c>
      <c r="O38" s="14">
        <f t="shared" si="6"/>
        <v>2.3103629344518342</v>
      </c>
      <c r="P38" s="14">
        <f t="shared" si="7"/>
        <v>3.297448306392889</v>
      </c>
      <c r="Q38" s="14">
        <f t="shared" si="8"/>
        <v>2.8984395801879321</v>
      </c>
      <c r="R38" s="14">
        <f t="shared" si="9"/>
        <v>2.1133766557073752</v>
      </c>
    </row>
    <row r="39" spans="2:18" x14ac:dyDescent="0.25">
      <c r="B39" s="18" t="str">
        <f>F2&amp;" "&amp;C$4</f>
        <v>2013 Random High School</v>
      </c>
      <c r="C39" s="11"/>
      <c r="D39" s="11"/>
      <c r="E39" s="11"/>
      <c r="F39" s="11"/>
      <c r="G39" s="11"/>
      <c r="I39" s="2">
        <f t="shared" si="0"/>
        <v>0</v>
      </c>
      <c r="J39" s="2">
        <f t="shared" si="1"/>
        <v>0</v>
      </c>
      <c r="K39" s="2">
        <f t="shared" si="2"/>
        <v>0</v>
      </c>
      <c r="L39" s="14" t="e">
        <f t="shared" si="3"/>
        <v>#DIV/0!</v>
      </c>
      <c r="M39" s="14" t="e">
        <f t="shared" si="4"/>
        <v>#DIV/0!</v>
      </c>
      <c r="N39" s="14" t="e">
        <f t="shared" si="5"/>
        <v>#DIV/0!</v>
      </c>
      <c r="O39" s="14" t="e">
        <f t="shared" si="6"/>
        <v>#DIV/0!</v>
      </c>
      <c r="P39" s="14" t="e">
        <f t="shared" si="7"/>
        <v>#DIV/0!</v>
      </c>
      <c r="Q39" s="14" t="e">
        <f t="shared" si="8"/>
        <v>#DIV/0!</v>
      </c>
      <c r="R39" s="14" t="e">
        <f t="shared" si="9"/>
        <v>#DIV/0!</v>
      </c>
    </row>
    <row r="40" spans="2:18" x14ac:dyDescent="0.25">
      <c r="B40" s="18" t="str">
        <f>F2&amp;" "&amp;C$4&amp;" Maori"</f>
        <v>2013 Random High School Maori</v>
      </c>
      <c r="C40" s="11"/>
      <c r="D40" s="11"/>
      <c r="E40" s="11"/>
      <c r="F40" s="11"/>
      <c r="G40" s="11"/>
      <c r="I40" s="2">
        <f t="shared" si="0"/>
        <v>0</v>
      </c>
      <c r="J40" s="2">
        <f t="shared" si="1"/>
        <v>0</v>
      </c>
      <c r="K40" s="2">
        <f t="shared" si="2"/>
        <v>0</v>
      </c>
      <c r="L40" s="14" t="e">
        <f t="shared" si="3"/>
        <v>#DIV/0!</v>
      </c>
      <c r="M40" s="14" t="e">
        <f t="shared" si="4"/>
        <v>#DIV/0!</v>
      </c>
      <c r="N40" s="14" t="e">
        <f t="shared" si="5"/>
        <v>#DIV/0!</v>
      </c>
      <c r="O40" s="14" t="e">
        <f t="shared" si="6"/>
        <v>#DIV/0!</v>
      </c>
      <c r="P40" s="14" t="e">
        <f t="shared" si="7"/>
        <v>#DIV/0!</v>
      </c>
      <c r="Q40" s="14" t="e">
        <f t="shared" si="8"/>
        <v>#DIV/0!</v>
      </c>
      <c r="R40" s="14" t="e">
        <f t="shared" si="9"/>
        <v>#DIV/0!</v>
      </c>
    </row>
    <row r="41" spans="2:18" x14ac:dyDescent="0.25">
      <c r="B41" s="18" t="str">
        <f>F2&amp;" "&amp;C$4&amp;" European"</f>
        <v>2013 Random High School European</v>
      </c>
      <c r="C41" s="11"/>
      <c r="D41" s="11"/>
      <c r="E41" s="11"/>
      <c r="F41" s="11"/>
      <c r="G41" s="11"/>
      <c r="I41" s="2">
        <f t="shared" si="0"/>
        <v>0</v>
      </c>
      <c r="J41" s="2">
        <f t="shared" si="1"/>
        <v>0</v>
      </c>
      <c r="K41" s="2">
        <f t="shared" si="2"/>
        <v>0</v>
      </c>
      <c r="L41" s="14" t="e">
        <f t="shared" si="3"/>
        <v>#DIV/0!</v>
      </c>
      <c r="M41" s="14" t="e">
        <f t="shared" si="4"/>
        <v>#DIV/0!</v>
      </c>
      <c r="N41" s="14" t="e">
        <f t="shared" si="5"/>
        <v>#DIV/0!</v>
      </c>
      <c r="O41" s="14" t="e">
        <f t="shared" si="6"/>
        <v>#DIV/0!</v>
      </c>
      <c r="P41" s="14" t="e">
        <f t="shared" si="7"/>
        <v>#DIV/0!</v>
      </c>
      <c r="Q41" s="14" t="e">
        <f t="shared" si="8"/>
        <v>#DIV/0!</v>
      </c>
      <c r="R41" s="14" t="e">
        <f t="shared" si="9"/>
        <v>#DIV/0!</v>
      </c>
    </row>
    <row r="42" spans="2:18" x14ac:dyDescent="0.25">
      <c r="B42" s="18" t="str">
        <f>F2&amp;" "&amp;C$4&amp;" Pasifika"</f>
        <v>2013 Random High School Pasifika</v>
      </c>
      <c r="C42" s="11"/>
      <c r="D42" s="11"/>
      <c r="E42" s="11"/>
      <c r="F42" s="11"/>
      <c r="G42" s="11"/>
      <c r="I42" s="2">
        <f t="shared" si="0"/>
        <v>0</v>
      </c>
      <c r="J42" s="2">
        <f t="shared" si="1"/>
        <v>0</v>
      </c>
      <c r="K42" s="2">
        <f t="shared" si="2"/>
        <v>0</v>
      </c>
      <c r="L42" s="14" t="e">
        <f t="shared" si="3"/>
        <v>#DIV/0!</v>
      </c>
      <c r="M42" s="14" t="e">
        <f t="shared" si="4"/>
        <v>#DIV/0!</v>
      </c>
      <c r="N42" s="14" t="e">
        <f t="shared" si="5"/>
        <v>#DIV/0!</v>
      </c>
      <c r="O42" s="14" t="e">
        <f t="shared" si="6"/>
        <v>#DIV/0!</v>
      </c>
      <c r="P42" s="14" t="e">
        <f t="shared" si="7"/>
        <v>#DIV/0!</v>
      </c>
      <c r="Q42" s="14" t="e">
        <f t="shared" si="8"/>
        <v>#DIV/0!</v>
      </c>
      <c r="R42" s="14" t="e">
        <f t="shared" si="9"/>
        <v>#DIV/0!</v>
      </c>
    </row>
    <row r="43" spans="2:18" x14ac:dyDescent="0.25">
      <c r="B43" s="18" t="str">
        <f>F2&amp;" "&amp;C$4&amp;" Asian"</f>
        <v>2013 Random High School Asian</v>
      </c>
      <c r="C43" s="11"/>
      <c r="D43" s="11"/>
      <c r="E43" s="11"/>
      <c r="F43" s="11"/>
      <c r="G43" s="11"/>
      <c r="I43" s="2">
        <f t="shared" si="0"/>
        <v>0</v>
      </c>
      <c r="J43" s="2">
        <f t="shared" si="1"/>
        <v>0</v>
      </c>
      <c r="K43" s="2">
        <f t="shared" si="2"/>
        <v>0</v>
      </c>
      <c r="L43" s="14" t="e">
        <f t="shared" si="3"/>
        <v>#DIV/0!</v>
      </c>
      <c r="M43" s="14" t="e">
        <f t="shared" si="4"/>
        <v>#DIV/0!</v>
      </c>
      <c r="N43" s="14" t="e">
        <f t="shared" si="5"/>
        <v>#DIV/0!</v>
      </c>
      <c r="O43" s="14" t="e">
        <f t="shared" si="6"/>
        <v>#DIV/0!</v>
      </c>
      <c r="P43" s="14" t="e">
        <f t="shared" si="7"/>
        <v>#DIV/0!</v>
      </c>
      <c r="Q43" s="14" t="e">
        <f t="shared" si="8"/>
        <v>#DIV/0!</v>
      </c>
      <c r="R43" s="14" t="e">
        <f t="shared" si="9"/>
        <v>#DIV/0!</v>
      </c>
    </row>
    <row r="44" spans="2:18" x14ac:dyDescent="0.25">
      <c r="B44" s="18" t="str">
        <f>F2&amp;" "&amp;C$4&amp;" Other"</f>
        <v>2013 Random High School Other</v>
      </c>
      <c r="C44" s="11"/>
      <c r="D44" s="11"/>
      <c r="E44" s="11"/>
      <c r="F44" s="11"/>
      <c r="G44" s="11"/>
      <c r="I44" s="2">
        <f t="shared" si="0"/>
        <v>0</v>
      </c>
      <c r="J44" s="2">
        <f t="shared" si="1"/>
        <v>0</v>
      </c>
      <c r="K44" s="2">
        <f t="shared" si="2"/>
        <v>0</v>
      </c>
      <c r="L44" s="14" t="e">
        <f t="shared" si="3"/>
        <v>#DIV/0!</v>
      </c>
      <c r="M44" s="14" t="e">
        <f t="shared" si="4"/>
        <v>#DIV/0!</v>
      </c>
      <c r="N44" s="14" t="e">
        <f t="shared" si="5"/>
        <v>#DIV/0!</v>
      </c>
      <c r="O44" s="14" t="e">
        <f t="shared" si="6"/>
        <v>#DIV/0!</v>
      </c>
      <c r="P44" s="14" t="e">
        <f t="shared" si="7"/>
        <v>#DIV/0!</v>
      </c>
      <c r="Q44" s="14" t="e">
        <f t="shared" si="8"/>
        <v>#DIV/0!</v>
      </c>
      <c r="R44" s="14" t="e">
        <f t="shared" si="9"/>
        <v>#DIV/0!</v>
      </c>
    </row>
    <row r="45" spans="2:18" x14ac:dyDescent="0.25">
      <c r="B45" s="17" t="str">
        <f>E2&amp;" National"</f>
        <v>2012 National</v>
      </c>
      <c r="C45" s="24">
        <v>49274</v>
      </c>
      <c r="D45" s="24">
        <v>12.4</v>
      </c>
      <c r="E45" s="24">
        <v>45.3</v>
      </c>
      <c r="F45" s="24">
        <v>29.1</v>
      </c>
      <c r="G45" s="24">
        <v>13.3</v>
      </c>
      <c r="I45" s="2">
        <f t="shared" si="0"/>
        <v>87.7</v>
      </c>
      <c r="J45" s="2">
        <f t="shared" si="1"/>
        <v>42.400000000000006</v>
      </c>
      <c r="K45" s="2">
        <f t="shared" si="2"/>
        <v>13.3</v>
      </c>
      <c r="L45" s="14">
        <f t="shared" si="3"/>
        <v>0.20506168248459272</v>
      </c>
      <c r="M45" s="14">
        <f t="shared" si="4"/>
        <v>0.30855055643134366</v>
      </c>
      <c r="N45" s="14">
        <f t="shared" si="5"/>
        <v>0.21201546130096552</v>
      </c>
      <c r="O45" s="14">
        <f t="shared" si="6"/>
        <v>0.20577616048959407</v>
      </c>
      <c r="P45" s="14">
        <f t="shared" si="7"/>
        <v>0.31079564747399063</v>
      </c>
      <c r="Q45" s="14">
        <f t="shared" si="8"/>
        <v>0.28359709378711428</v>
      </c>
      <c r="R45" s="14">
        <f t="shared" si="9"/>
        <v>0.21201546130096552</v>
      </c>
    </row>
    <row r="46" spans="2:18" x14ac:dyDescent="0.25">
      <c r="B46" s="17" t="str">
        <f>E2&amp;" National Maori"</f>
        <v>2012 National Maori</v>
      </c>
      <c r="C46" s="24">
        <v>9824</v>
      </c>
      <c r="D46" s="24">
        <v>19.5</v>
      </c>
      <c r="E46" s="24">
        <v>52.1</v>
      </c>
      <c r="F46" s="24">
        <v>22.3</v>
      </c>
      <c r="G46" s="24">
        <v>6</v>
      </c>
      <c r="I46" s="2">
        <f t="shared" si="0"/>
        <v>80.400000000000006</v>
      </c>
      <c r="J46" s="2">
        <f t="shared" si="1"/>
        <v>28.3</v>
      </c>
      <c r="K46" s="2">
        <f t="shared" si="2"/>
        <v>6</v>
      </c>
      <c r="L46" s="14">
        <f t="shared" si="3"/>
        <v>0.55507664758171349</v>
      </c>
      <c r="M46" s="14">
        <f t="shared" si="4"/>
        <v>0.62986821368630574</v>
      </c>
      <c r="N46" s="14">
        <f t="shared" si="5"/>
        <v>0.33207520438611204</v>
      </c>
      <c r="O46" s="14">
        <f t="shared" si="6"/>
        <v>0.5540030331588317</v>
      </c>
      <c r="P46" s="14">
        <f t="shared" si="7"/>
        <v>0.69852751071432817</v>
      </c>
      <c r="Q46" s="14">
        <f t="shared" si="8"/>
        <v>0.58204938883426816</v>
      </c>
      <c r="R46" s="14">
        <f t="shared" si="9"/>
        <v>0.33207520438611204</v>
      </c>
    </row>
    <row r="47" spans="2:18" x14ac:dyDescent="0.25">
      <c r="B47" s="17" t="str">
        <f>E2&amp;" National European"</f>
        <v>2012 National European</v>
      </c>
      <c r="C47" s="24">
        <v>27434</v>
      </c>
      <c r="D47" s="24">
        <v>8.6</v>
      </c>
      <c r="E47" s="24">
        <v>42.8</v>
      </c>
      <c r="F47" s="24">
        <v>32.799999999999997</v>
      </c>
      <c r="G47" s="24">
        <v>15.8</v>
      </c>
      <c r="I47" s="2">
        <f t="shared" si="0"/>
        <v>91.399999999999991</v>
      </c>
      <c r="J47" s="2">
        <f t="shared" si="1"/>
        <v>48.599999999999994</v>
      </c>
      <c r="K47" s="2">
        <f t="shared" si="2"/>
        <v>15.8</v>
      </c>
      <c r="L47" s="14">
        <f t="shared" si="3"/>
        <v>0.23459504226602787</v>
      </c>
      <c r="M47" s="14">
        <f t="shared" si="4"/>
        <v>0.41821172110360627</v>
      </c>
      <c r="N47" s="14">
        <f t="shared" si="5"/>
        <v>0.30519758699326272</v>
      </c>
      <c r="O47" s="14">
        <f t="shared" si="6"/>
        <v>0.23459504226602779</v>
      </c>
      <c r="P47" s="14">
        <f t="shared" si="7"/>
        <v>0.41401531376517586</v>
      </c>
      <c r="Q47" s="14">
        <f t="shared" si="8"/>
        <v>0.39284213689648512</v>
      </c>
      <c r="R47" s="14">
        <f t="shared" si="9"/>
        <v>0.30519758699326272</v>
      </c>
    </row>
    <row r="48" spans="2:18" x14ac:dyDescent="0.25">
      <c r="B48" s="17" t="str">
        <f>E2&amp;" National Pasifika"</f>
        <v>2012 National Pasifika</v>
      </c>
      <c r="C48" s="24">
        <v>5215</v>
      </c>
      <c r="D48" s="24">
        <v>23.1</v>
      </c>
      <c r="E48" s="24">
        <v>52.4</v>
      </c>
      <c r="F48" s="24">
        <v>19</v>
      </c>
      <c r="G48" s="24">
        <v>5.4</v>
      </c>
      <c r="H48" s="23"/>
      <c r="I48" s="2">
        <f t="shared" si="0"/>
        <v>76.800000000000011</v>
      </c>
      <c r="J48" s="2">
        <f t="shared" si="1"/>
        <v>24.4</v>
      </c>
      <c r="K48" s="2">
        <f t="shared" si="2"/>
        <v>5.4</v>
      </c>
      <c r="L48" s="14">
        <f t="shared" si="3"/>
        <v>0.81009979002506693</v>
      </c>
      <c r="M48" s="14">
        <f t="shared" si="4"/>
        <v>0.82427044496509327</v>
      </c>
      <c r="N48" s="14">
        <f t="shared" si="5"/>
        <v>0.4337668566246623</v>
      </c>
      <c r="O48" s="14">
        <f t="shared" si="6"/>
        <v>0.80887809950929668</v>
      </c>
      <c r="P48" s="14">
        <f t="shared" si="7"/>
        <v>0.95847995991415846</v>
      </c>
      <c r="Q48" s="14">
        <f t="shared" si="8"/>
        <v>0.75289294407299323</v>
      </c>
      <c r="R48" s="14">
        <f t="shared" si="9"/>
        <v>0.4337668566246623</v>
      </c>
    </row>
    <row r="49" spans="2:18" x14ac:dyDescent="0.25">
      <c r="B49" s="17" t="str">
        <f>E2&amp;" National Asian"</f>
        <v>2012 National Asian</v>
      </c>
      <c r="C49" s="24">
        <v>5656</v>
      </c>
      <c r="D49" s="24">
        <v>8.1</v>
      </c>
      <c r="E49" s="24">
        <v>38.299999999999997</v>
      </c>
      <c r="F49" s="24">
        <v>32.299999999999997</v>
      </c>
      <c r="G49" s="24">
        <v>21.3</v>
      </c>
      <c r="H49" s="23"/>
      <c r="I49" s="2">
        <f t="shared" si="0"/>
        <v>91.899999999999991</v>
      </c>
      <c r="J49" s="2">
        <f t="shared" si="1"/>
        <v>53.599999999999994</v>
      </c>
      <c r="K49" s="2">
        <f t="shared" si="2"/>
        <v>21.3</v>
      </c>
      <c r="L49" s="14">
        <f t="shared" si="3"/>
        <v>0.50279000793493123</v>
      </c>
      <c r="M49" s="14">
        <f t="shared" si="4"/>
        <v>0.91902591566471403</v>
      </c>
      <c r="N49" s="14">
        <f t="shared" si="5"/>
        <v>0.75450746507339805</v>
      </c>
      <c r="O49" s="14">
        <f t="shared" si="6"/>
        <v>0.50279000793493089</v>
      </c>
      <c r="P49" s="14">
        <f t="shared" si="7"/>
        <v>0.89583565169705359</v>
      </c>
      <c r="Q49" s="14">
        <f t="shared" si="8"/>
        <v>0.86175134246348795</v>
      </c>
      <c r="R49" s="14">
        <f t="shared" si="9"/>
        <v>0.75450746507339805</v>
      </c>
    </row>
    <row r="50" spans="2:18" x14ac:dyDescent="0.25">
      <c r="B50" s="17" t="str">
        <f>E2&amp;" National Other"</f>
        <v>2012 National Other</v>
      </c>
      <c r="C50" s="24">
        <v>1145</v>
      </c>
      <c r="D50" s="24">
        <v>14.1</v>
      </c>
      <c r="E50" s="24">
        <v>47.2</v>
      </c>
      <c r="F50" s="24">
        <v>26.9</v>
      </c>
      <c r="G50" s="24">
        <v>11.8</v>
      </c>
      <c r="H50" s="23"/>
      <c r="I50" s="2">
        <f t="shared" si="0"/>
        <v>85.899999999999991</v>
      </c>
      <c r="J50" s="2">
        <f t="shared" si="1"/>
        <v>38.700000000000003</v>
      </c>
      <c r="K50" s="2">
        <f t="shared" si="2"/>
        <v>11.8</v>
      </c>
      <c r="L50" s="14">
        <f t="shared" si="3"/>
        <v>1.4254253182791679</v>
      </c>
      <c r="M50" s="14">
        <f t="shared" si="4"/>
        <v>1.9949134111293978</v>
      </c>
      <c r="N50" s="14">
        <f t="shared" si="5"/>
        <v>1.3213370917535268</v>
      </c>
      <c r="O50" s="14">
        <f t="shared" si="6"/>
        <v>1.4254253182791676</v>
      </c>
      <c r="P50" s="14">
        <f t="shared" si="7"/>
        <v>2.0446844340715509</v>
      </c>
      <c r="Q50" s="14">
        <f t="shared" si="8"/>
        <v>1.8162396760060855</v>
      </c>
      <c r="R50" s="14">
        <f t="shared" si="9"/>
        <v>1.3213370917535268</v>
      </c>
    </row>
    <row r="51" spans="2:18" x14ac:dyDescent="0.25">
      <c r="B51" s="9" t="str">
        <f>E2&amp;" "&amp;B3&amp;" "&amp;C3</f>
        <v>2012 Decile 4-7</v>
      </c>
      <c r="C51" s="10">
        <v>20894</v>
      </c>
      <c r="D51" s="10">
        <v>13.6</v>
      </c>
      <c r="E51" s="10">
        <v>47.7</v>
      </c>
      <c r="F51" s="10">
        <v>27.5</v>
      </c>
      <c r="G51" s="10">
        <v>11.1</v>
      </c>
      <c r="I51" s="2">
        <f t="shared" si="0"/>
        <v>86.3</v>
      </c>
      <c r="J51" s="2">
        <f t="shared" si="1"/>
        <v>38.6</v>
      </c>
      <c r="K51" s="2">
        <f t="shared" si="2"/>
        <v>11.1</v>
      </c>
      <c r="L51" s="14">
        <f t="shared" si="3"/>
        <v>0.32968254931882057</v>
      </c>
      <c r="M51" s="14">
        <f t="shared" si="4"/>
        <v>0.4667755681618655</v>
      </c>
      <c r="N51" s="14">
        <f t="shared" si="5"/>
        <v>0.30119145620342502</v>
      </c>
      <c r="O51" s="14">
        <f t="shared" si="6"/>
        <v>0.32866738072448337</v>
      </c>
      <c r="P51" s="14">
        <f t="shared" si="7"/>
        <v>0.47889501054881911</v>
      </c>
      <c r="Q51" s="14">
        <f t="shared" si="8"/>
        <v>0.42812011019650353</v>
      </c>
      <c r="R51" s="14">
        <f t="shared" si="9"/>
        <v>0.30119145620342502</v>
      </c>
    </row>
    <row r="52" spans="2:18" x14ac:dyDescent="0.25">
      <c r="B52" s="9" t="str">
        <f>E$2&amp;" "&amp;B$3&amp;" Maori"</f>
        <v>2012 Decile Maori</v>
      </c>
      <c r="C52" s="10">
        <v>4487</v>
      </c>
      <c r="D52" s="10">
        <v>20.9</v>
      </c>
      <c r="E52" s="10">
        <v>52.6</v>
      </c>
      <c r="F52" s="10">
        <v>21.1</v>
      </c>
      <c r="G52" s="10">
        <v>5.4</v>
      </c>
      <c r="I52" s="2">
        <f t="shared" si="0"/>
        <v>79.100000000000009</v>
      </c>
      <c r="J52" s="2">
        <f t="shared" si="1"/>
        <v>26.5</v>
      </c>
      <c r="K52" s="2">
        <f t="shared" si="2"/>
        <v>5.4</v>
      </c>
      <c r="L52" s="14">
        <f t="shared" si="3"/>
        <v>0.84124873381021203</v>
      </c>
      <c r="M52" s="14">
        <f t="shared" si="4"/>
        <v>0.91312376368174331</v>
      </c>
      <c r="N52" s="14">
        <f t="shared" si="5"/>
        <v>0.46763336172523018</v>
      </c>
      <c r="O52" s="14">
        <f t="shared" si="6"/>
        <v>0.84124873381021203</v>
      </c>
      <c r="P52" s="14">
        <f t="shared" si="7"/>
        <v>1.0331064706598196</v>
      </c>
      <c r="Q52" s="14">
        <f t="shared" si="8"/>
        <v>0.84419498527705461</v>
      </c>
      <c r="R52" s="14">
        <f t="shared" si="9"/>
        <v>0.46763336172523018</v>
      </c>
    </row>
    <row r="53" spans="2:18" x14ac:dyDescent="0.25">
      <c r="B53" s="9" t="str">
        <f>E$2&amp;" "&amp;B$3&amp;" European"</f>
        <v>2012 Decile European</v>
      </c>
      <c r="C53" s="10">
        <v>12109</v>
      </c>
      <c r="D53" s="10">
        <v>9.9</v>
      </c>
      <c r="E53" s="10">
        <v>46.5</v>
      </c>
      <c r="F53" s="10">
        <v>30.3</v>
      </c>
      <c r="G53" s="10">
        <v>13.3</v>
      </c>
      <c r="I53" s="2">
        <f t="shared" si="0"/>
        <v>90.1</v>
      </c>
      <c r="J53" s="2">
        <f t="shared" si="1"/>
        <v>43.6</v>
      </c>
      <c r="K53" s="2">
        <f t="shared" si="2"/>
        <v>13.3</v>
      </c>
      <c r="L53" s="14">
        <f t="shared" si="3"/>
        <v>0.37615507596732617</v>
      </c>
      <c r="M53" s="14">
        <f t="shared" si="4"/>
        <v>0.62455362089220157</v>
      </c>
      <c r="N53" s="14">
        <f t="shared" si="5"/>
        <v>0.42768331054850339</v>
      </c>
      <c r="O53" s="14">
        <f t="shared" si="6"/>
        <v>0.376155075967326</v>
      </c>
      <c r="P53" s="14">
        <f t="shared" si="7"/>
        <v>0.62818896244110067</v>
      </c>
      <c r="Q53" s="14">
        <f t="shared" si="8"/>
        <v>0.57879482204998778</v>
      </c>
      <c r="R53" s="14">
        <f t="shared" si="9"/>
        <v>0.42768331054850339</v>
      </c>
    </row>
    <row r="54" spans="2:18" x14ac:dyDescent="0.25">
      <c r="B54" s="9" t="str">
        <f>E$2&amp;" "&amp;B$3&amp;" Pasifika"</f>
        <v>2012 Decile Pasifika</v>
      </c>
      <c r="C54" s="10">
        <v>1829</v>
      </c>
      <c r="D54" s="10">
        <v>24.3</v>
      </c>
      <c r="E54" s="10">
        <v>51.7</v>
      </c>
      <c r="F54" s="10">
        <v>20</v>
      </c>
      <c r="G54" s="10">
        <v>3.9</v>
      </c>
      <c r="I54" s="2">
        <f t="shared" si="0"/>
        <v>75.600000000000009</v>
      </c>
      <c r="J54" s="2">
        <f t="shared" si="1"/>
        <v>23.9</v>
      </c>
      <c r="K54" s="2">
        <f t="shared" si="2"/>
        <v>3.9</v>
      </c>
      <c r="L54" s="14">
        <f t="shared" si="3"/>
        <v>1.3918423017325958</v>
      </c>
      <c r="M54" s="14">
        <f t="shared" si="4"/>
        <v>1.3820555510543373</v>
      </c>
      <c r="N54" s="14">
        <f t="shared" si="5"/>
        <v>0.62737645822821808</v>
      </c>
      <c r="O54" s="14">
        <f t="shared" si="6"/>
        <v>1.3899055763642041</v>
      </c>
      <c r="P54" s="14">
        <f t="shared" si="7"/>
        <v>1.6193959832186613</v>
      </c>
      <c r="Q54" s="14">
        <f t="shared" si="8"/>
        <v>1.2962662451207605</v>
      </c>
      <c r="R54" s="14">
        <f t="shared" si="9"/>
        <v>0.62737645822821808</v>
      </c>
    </row>
    <row r="55" spans="2:18" x14ac:dyDescent="0.25">
      <c r="B55" s="9" t="str">
        <f>E$2&amp;" "&amp;B$3&amp;" Asian"</f>
        <v>2012 Decile Asian</v>
      </c>
      <c r="C55" s="10">
        <v>1991</v>
      </c>
      <c r="D55" s="10">
        <v>9.3000000000000007</v>
      </c>
      <c r="E55" s="10">
        <v>40.299999999999997</v>
      </c>
      <c r="F55" s="10">
        <v>33.200000000000003</v>
      </c>
      <c r="G55" s="10">
        <v>17.100000000000001</v>
      </c>
      <c r="I55" s="2">
        <f t="shared" si="0"/>
        <v>90.6</v>
      </c>
      <c r="J55" s="2">
        <f t="shared" si="1"/>
        <v>50.300000000000004</v>
      </c>
      <c r="K55" s="2">
        <f t="shared" si="2"/>
        <v>17.100000000000001</v>
      </c>
      <c r="L55" s="14">
        <f t="shared" si="3"/>
        <v>0.9064283266763602</v>
      </c>
      <c r="M55" s="14">
        <f t="shared" si="4"/>
        <v>1.552986321031159</v>
      </c>
      <c r="N55" s="14">
        <f t="shared" si="5"/>
        <v>1.1694475920353709</v>
      </c>
      <c r="O55" s="14">
        <f t="shared" si="6"/>
        <v>0.90209143901243616</v>
      </c>
      <c r="P55" s="14">
        <f t="shared" si="7"/>
        <v>1.5235093789421716</v>
      </c>
      <c r="Q55" s="14">
        <f t="shared" si="8"/>
        <v>1.4627251092922733</v>
      </c>
      <c r="R55" s="14">
        <f t="shared" si="9"/>
        <v>1.1694475920353709</v>
      </c>
    </row>
    <row r="56" spans="2:18" x14ac:dyDescent="0.25">
      <c r="B56" s="9" t="str">
        <f>E$2&amp;" "&amp;B$3&amp;" Other"</f>
        <v>2012 Decile Other</v>
      </c>
      <c r="C56" s="10">
        <v>478</v>
      </c>
      <c r="D56" s="10">
        <v>16.899999999999999</v>
      </c>
      <c r="E56" s="10">
        <v>49.6</v>
      </c>
      <c r="F56" s="10">
        <v>23</v>
      </c>
      <c r="G56" s="10">
        <v>10.5</v>
      </c>
      <c r="I56" s="2">
        <f t="shared" si="0"/>
        <v>83.1</v>
      </c>
      <c r="J56" s="2">
        <f t="shared" si="1"/>
        <v>33.5</v>
      </c>
      <c r="K56" s="2">
        <f t="shared" si="2"/>
        <v>10.5</v>
      </c>
      <c r="L56" s="14">
        <f t="shared" si="3"/>
        <v>2.3755872702683622</v>
      </c>
      <c r="M56" s="14">
        <f t="shared" si="4"/>
        <v>2.9919914723660721</v>
      </c>
      <c r="N56" s="14">
        <f t="shared" si="5"/>
        <v>1.9432706545461138</v>
      </c>
      <c r="O56" s="14">
        <f t="shared" si="6"/>
        <v>2.3755872702683622</v>
      </c>
      <c r="P56" s="14">
        <f t="shared" si="7"/>
        <v>3.1694450869191302</v>
      </c>
      <c r="Q56" s="14">
        <f t="shared" si="8"/>
        <v>2.6676964190290504</v>
      </c>
      <c r="R56" s="14">
        <f t="shared" si="9"/>
        <v>1.9432706545461138</v>
      </c>
    </row>
    <row r="57" spans="2:18" x14ac:dyDescent="0.25">
      <c r="B57" s="18" t="str">
        <f>E$2&amp;" "&amp;C$4</f>
        <v>2012 Random High School</v>
      </c>
      <c r="C57" s="11"/>
      <c r="D57" s="11"/>
      <c r="E57" s="11"/>
      <c r="F57" s="11"/>
      <c r="G57" s="11"/>
      <c r="I57" s="2">
        <f t="shared" si="0"/>
        <v>0</v>
      </c>
      <c r="J57" s="2">
        <f t="shared" si="1"/>
        <v>0</v>
      </c>
      <c r="K57" s="2">
        <f t="shared" si="2"/>
        <v>0</v>
      </c>
      <c r="L57" s="14" t="e">
        <f t="shared" si="3"/>
        <v>#DIV/0!</v>
      </c>
      <c r="M57" s="14" t="e">
        <f t="shared" si="4"/>
        <v>#DIV/0!</v>
      </c>
      <c r="N57" s="14" t="e">
        <f t="shared" si="5"/>
        <v>#DIV/0!</v>
      </c>
      <c r="O57" s="14" t="e">
        <f t="shared" si="6"/>
        <v>#DIV/0!</v>
      </c>
      <c r="P57" s="14" t="e">
        <f t="shared" si="7"/>
        <v>#DIV/0!</v>
      </c>
      <c r="Q57" s="14" t="e">
        <f t="shared" si="8"/>
        <v>#DIV/0!</v>
      </c>
      <c r="R57" s="14" t="e">
        <f t="shared" si="9"/>
        <v>#DIV/0!</v>
      </c>
    </row>
    <row r="58" spans="2:18" x14ac:dyDescent="0.25">
      <c r="B58" s="18" t="str">
        <f>E$2&amp;" "&amp;C$4&amp;" Maori"</f>
        <v>2012 Random High School Maori</v>
      </c>
      <c r="C58" s="11"/>
      <c r="D58" s="11"/>
      <c r="E58" s="11"/>
      <c r="F58" s="11"/>
      <c r="G58" s="11"/>
      <c r="I58" s="2">
        <f t="shared" si="0"/>
        <v>0</v>
      </c>
      <c r="J58" s="2">
        <f t="shared" si="1"/>
        <v>0</v>
      </c>
      <c r="K58" s="2">
        <f t="shared" si="2"/>
        <v>0</v>
      </c>
      <c r="L58" s="14" t="e">
        <f t="shared" si="3"/>
        <v>#DIV/0!</v>
      </c>
      <c r="M58" s="14" t="e">
        <f t="shared" si="4"/>
        <v>#DIV/0!</v>
      </c>
      <c r="N58" s="14" t="e">
        <f t="shared" si="5"/>
        <v>#DIV/0!</v>
      </c>
      <c r="O58" s="14" t="e">
        <f t="shared" si="6"/>
        <v>#DIV/0!</v>
      </c>
      <c r="P58" s="14" t="e">
        <f t="shared" si="7"/>
        <v>#DIV/0!</v>
      </c>
      <c r="Q58" s="14" t="e">
        <f t="shared" si="8"/>
        <v>#DIV/0!</v>
      </c>
      <c r="R58" s="14" t="e">
        <f t="shared" si="9"/>
        <v>#DIV/0!</v>
      </c>
    </row>
    <row r="59" spans="2:18" x14ac:dyDescent="0.25">
      <c r="B59" s="18" t="str">
        <f>E$2&amp;" "&amp;C$4&amp;" European"</f>
        <v>2012 Random High School European</v>
      </c>
      <c r="C59" s="11"/>
      <c r="D59" s="11"/>
      <c r="E59" s="11"/>
      <c r="F59" s="11"/>
      <c r="G59" s="11"/>
      <c r="I59" s="2">
        <f t="shared" si="0"/>
        <v>0</v>
      </c>
      <c r="J59" s="2">
        <f t="shared" si="1"/>
        <v>0</v>
      </c>
      <c r="K59" s="2">
        <f t="shared" si="2"/>
        <v>0</v>
      </c>
      <c r="L59" s="14" t="e">
        <f t="shared" si="3"/>
        <v>#DIV/0!</v>
      </c>
      <c r="M59" s="14" t="e">
        <f t="shared" si="4"/>
        <v>#DIV/0!</v>
      </c>
      <c r="N59" s="14" t="e">
        <f t="shared" si="5"/>
        <v>#DIV/0!</v>
      </c>
      <c r="O59" s="14" t="e">
        <f t="shared" si="6"/>
        <v>#DIV/0!</v>
      </c>
      <c r="P59" s="14" t="e">
        <f t="shared" si="7"/>
        <v>#DIV/0!</v>
      </c>
      <c r="Q59" s="14" t="e">
        <f t="shared" si="8"/>
        <v>#DIV/0!</v>
      </c>
      <c r="R59" s="14" t="e">
        <f t="shared" si="9"/>
        <v>#DIV/0!</v>
      </c>
    </row>
    <row r="60" spans="2:18" x14ac:dyDescent="0.25">
      <c r="B60" s="18" t="str">
        <f>E$2&amp;" "&amp;C$4&amp;" Pasifika"</f>
        <v>2012 Random High School Pasifika</v>
      </c>
      <c r="C60" s="11"/>
      <c r="D60" s="11"/>
      <c r="E60" s="11"/>
      <c r="F60" s="11"/>
      <c r="G60" s="11"/>
      <c r="I60" s="2">
        <f t="shared" si="0"/>
        <v>0</v>
      </c>
      <c r="J60" s="2">
        <f t="shared" si="1"/>
        <v>0</v>
      </c>
      <c r="K60" s="2">
        <f t="shared" si="2"/>
        <v>0</v>
      </c>
      <c r="L60" s="14" t="e">
        <f t="shared" si="3"/>
        <v>#DIV/0!</v>
      </c>
      <c r="M60" s="14" t="e">
        <f t="shared" si="4"/>
        <v>#DIV/0!</v>
      </c>
      <c r="N60" s="14" t="e">
        <f t="shared" si="5"/>
        <v>#DIV/0!</v>
      </c>
      <c r="O60" s="14" t="e">
        <f t="shared" si="6"/>
        <v>#DIV/0!</v>
      </c>
      <c r="P60" s="14" t="e">
        <f t="shared" si="7"/>
        <v>#DIV/0!</v>
      </c>
      <c r="Q60" s="14" t="e">
        <f t="shared" si="8"/>
        <v>#DIV/0!</v>
      </c>
      <c r="R60" s="14" t="e">
        <f t="shared" si="9"/>
        <v>#DIV/0!</v>
      </c>
    </row>
    <row r="61" spans="2:18" x14ac:dyDescent="0.25">
      <c r="B61" s="18" t="str">
        <f>E$2&amp;" "&amp;C$4&amp;" Asian"</f>
        <v>2012 Random High School Asian</v>
      </c>
      <c r="C61" s="11"/>
      <c r="D61" s="11"/>
      <c r="E61" s="11"/>
      <c r="F61" s="11"/>
      <c r="G61" s="11"/>
      <c r="I61" s="2">
        <f t="shared" si="0"/>
        <v>0</v>
      </c>
      <c r="J61" s="2">
        <f t="shared" si="1"/>
        <v>0</v>
      </c>
      <c r="K61" s="2">
        <f t="shared" si="2"/>
        <v>0</v>
      </c>
      <c r="L61" s="14" t="e">
        <f t="shared" si="3"/>
        <v>#DIV/0!</v>
      </c>
      <c r="M61" s="14" t="e">
        <f t="shared" si="4"/>
        <v>#DIV/0!</v>
      </c>
      <c r="N61" s="14" t="e">
        <f t="shared" si="5"/>
        <v>#DIV/0!</v>
      </c>
      <c r="O61" s="14" t="e">
        <f t="shared" si="6"/>
        <v>#DIV/0!</v>
      </c>
      <c r="P61" s="14" t="e">
        <f t="shared" si="7"/>
        <v>#DIV/0!</v>
      </c>
      <c r="Q61" s="14" t="e">
        <f t="shared" si="8"/>
        <v>#DIV/0!</v>
      </c>
      <c r="R61" s="14" t="e">
        <f t="shared" si="9"/>
        <v>#DIV/0!</v>
      </c>
    </row>
    <row r="62" spans="2:18" x14ac:dyDescent="0.25">
      <c r="B62" s="18" t="str">
        <f>E$2&amp;" "&amp;C$4&amp;" Other"</f>
        <v>2012 Random High School Other</v>
      </c>
      <c r="C62" s="11"/>
      <c r="D62" s="11"/>
      <c r="E62" s="11"/>
      <c r="F62" s="11"/>
      <c r="G62" s="11"/>
      <c r="I62" s="2">
        <f t="shared" si="0"/>
        <v>0</v>
      </c>
      <c r="J62" s="2">
        <f t="shared" si="1"/>
        <v>0</v>
      </c>
      <c r="K62" s="2">
        <f t="shared" si="2"/>
        <v>0</v>
      </c>
      <c r="L62" s="14" t="e">
        <f t="shared" si="3"/>
        <v>#DIV/0!</v>
      </c>
      <c r="M62" s="14" t="e">
        <f t="shared" si="4"/>
        <v>#DIV/0!</v>
      </c>
      <c r="N62" s="14" t="e">
        <f t="shared" si="5"/>
        <v>#DIV/0!</v>
      </c>
      <c r="O62" s="14" t="e">
        <f t="shared" si="6"/>
        <v>#DIV/0!</v>
      </c>
      <c r="P62" s="14" t="e">
        <f t="shared" si="7"/>
        <v>#DIV/0!</v>
      </c>
      <c r="Q62" s="14" t="e">
        <f t="shared" si="8"/>
        <v>#DIV/0!</v>
      </c>
      <c r="R62" s="14" t="e">
        <f t="shared" si="9"/>
        <v>#DIV/0!</v>
      </c>
    </row>
    <row r="63" spans="2:18" x14ac:dyDescent="0.25">
      <c r="B63" s="17" t="str">
        <f>D2&amp;" National"</f>
        <v>2011 National</v>
      </c>
      <c r="C63" s="19">
        <v>41504</v>
      </c>
      <c r="D63" s="19">
        <v>13.7</v>
      </c>
      <c r="E63" s="19">
        <v>42.6</v>
      </c>
      <c r="F63" s="19">
        <v>30.8</v>
      </c>
      <c r="G63" s="19">
        <v>12.8</v>
      </c>
      <c r="I63" s="2">
        <f t="shared" si="0"/>
        <v>86.2</v>
      </c>
      <c r="J63" s="2">
        <f t="shared" si="1"/>
        <v>43.6</v>
      </c>
      <c r="K63" s="2">
        <f t="shared" si="2"/>
        <v>12.8</v>
      </c>
      <c r="L63" s="14">
        <f t="shared" si="3"/>
        <v>0.23463309667216747</v>
      </c>
      <c r="M63" s="14">
        <f t="shared" si="4"/>
        <v>0.33734858507022375</v>
      </c>
      <c r="N63" s="14">
        <f t="shared" si="5"/>
        <v>0.22727900718876876</v>
      </c>
      <c r="O63" s="14">
        <f t="shared" si="6"/>
        <v>0.23391699585182413</v>
      </c>
      <c r="P63" s="14">
        <f t="shared" si="7"/>
        <v>0.33640066223370035</v>
      </c>
      <c r="Q63" s="14">
        <f t="shared" si="8"/>
        <v>0.31406858784668723</v>
      </c>
      <c r="R63" s="14">
        <f t="shared" si="9"/>
        <v>0.22727900718876876</v>
      </c>
    </row>
    <row r="64" spans="2:18" x14ac:dyDescent="0.25">
      <c r="B64" s="17" t="str">
        <f>D2&amp;" National Maori"</f>
        <v>2011 National Maori</v>
      </c>
      <c r="C64" s="19">
        <v>7493</v>
      </c>
      <c r="D64" s="19">
        <v>22.3</v>
      </c>
      <c r="E64" s="19">
        <v>49.3</v>
      </c>
      <c r="F64" s="19">
        <v>22.8</v>
      </c>
      <c r="G64" s="19">
        <v>5.6</v>
      </c>
      <c r="I64" s="2">
        <f t="shared" si="0"/>
        <v>77.699999999999989</v>
      </c>
      <c r="J64" s="2">
        <f t="shared" si="1"/>
        <v>28.4</v>
      </c>
      <c r="K64" s="2">
        <f t="shared" si="2"/>
        <v>5.6</v>
      </c>
      <c r="L64" s="14">
        <f t="shared" si="3"/>
        <v>0.6664631602729949</v>
      </c>
      <c r="M64" s="14">
        <f t="shared" si="4"/>
        <v>0.72198618642128976</v>
      </c>
      <c r="N64" s="14">
        <f t="shared" si="5"/>
        <v>0.36812322483295901</v>
      </c>
      <c r="O64" s="14">
        <f t="shared" si="6"/>
        <v>0.66646316027299479</v>
      </c>
      <c r="P64" s="14">
        <f t="shared" si="7"/>
        <v>0.80046186520729457</v>
      </c>
      <c r="Q64" s="14">
        <f t="shared" si="8"/>
        <v>0.67172154914340165</v>
      </c>
      <c r="R64" s="14">
        <f t="shared" si="9"/>
        <v>0.36812322483295901</v>
      </c>
    </row>
    <row r="65" spans="2:18" x14ac:dyDescent="0.25">
      <c r="B65" s="17" t="str">
        <f>D2&amp;" National European"</f>
        <v>2011 National European</v>
      </c>
      <c r="C65" s="19">
        <v>23843</v>
      </c>
      <c r="D65" s="19">
        <v>9.6999999999999993</v>
      </c>
      <c r="E65" s="19">
        <v>40.799999999999997</v>
      </c>
      <c r="F65" s="19">
        <v>34.700000000000003</v>
      </c>
      <c r="G65" s="19">
        <v>14.7</v>
      </c>
      <c r="I65" s="2">
        <f t="shared" si="0"/>
        <v>90.2</v>
      </c>
      <c r="J65" s="2">
        <f t="shared" si="1"/>
        <v>49.400000000000006</v>
      </c>
      <c r="K65" s="2">
        <f t="shared" si="2"/>
        <v>14.7</v>
      </c>
      <c r="L65" s="14">
        <f t="shared" si="3"/>
        <v>0.26685597468974526</v>
      </c>
      <c r="M65" s="14">
        <f t="shared" si="4"/>
        <v>0.44874472555432865</v>
      </c>
      <c r="N65" s="14">
        <f t="shared" si="5"/>
        <v>0.31782920903372347</v>
      </c>
      <c r="O65" s="14">
        <f t="shared" si="6"/>
        <v>0.26563810071904514</v>
      </c>
      <c r="P65" s="14">
        <f t="shared" si="7"/>
        <v>0.44111472874671992</v>
      </c>
      <c r="Q65" s="14">
        <f t="shared" si="8"/>
        <v>0.42724988270805025</v>
      </c>
      <c r="R65" s="14">
        <f t="shared" si="9"/>
        <v>0.31782920903372347</v>
      </c>
    </row>
    <row r="66" spans="2:18" x14ac:dyDescent="0.25">
      <c r="B66" s="17" t="str">
        <f>D2&amp;" National Pasifika"</f>
        <v>2011 National Pasifika</v>
      </c>
      <c r="C66" s="19">
        <v>4194</v>
      </c>
      <c r="D66" s="19">
        <v>24.9</v>
      </c>
      <c r="E66" s="19">
        <v>49.2</v>
      </c>
      <c r="F66" s="19">
        <v>19.7</v>
      </c>
      <c r="G66" s="19">
        <v>6.2</v>
      </c>
      <c r="I66" s="2">
        <f t="shared" si="0"/>
        <v>75.100000000000009</v>
      </c>
      <c r="J66" s="2">
        <f t="shared" si="1"/>
        <v>25.9</v>
      </c>
      <c r="K66" s="2">
        <f t="shared" si="2"/>
        <v>6.2</v>
      </c>
      <c r="L66" s="14">
        <f t="shared" si="3"/>
        <v>0.92543624017048653</v>
      </c>
      <c r="M66" s="14">
        <f t="shared" si="4"/>
        <v>0.9375314525959012</v>
      </c>
      <c r="N66" s="14">
        <f t="shared" si="5"/>
        <v>0.51608843179490338</v>
      </c>
      <c r="O66" s="14">
        <f t="shared" si="6"/>
        <v>0.92543624017048676</v>
      </c>
      <c r="P66" s="14">
        <f t="shared" si="7"/>
        <v>1.0698952711706167</v>
      </c>
      <c r="Q66" s="14">
        <f t="shared" si="8"/>
        <v>0.85117281819160007</v>
      </c>
      <c r="R66" s="14">
        <f t="shared" si="9"/>
        <v>0.51608843179490338</v>
      </c>
    </row>
    <row r="67" spans="2:18" x14ac:dyDescent="0.25">
      <c r="B67" s="17" t="str">
        <f>D2&amp;" National Asian"</f>
        <v>2011 National Asian</v>
      </c>
      <c r="C67" s="19">
        <v>5017</v>
      </c>
      <c r="D67" s="19">
        <v>10.199999999999999</v>
      </c>
      <c r="E67" s="19">
        <v>34.9</v>
      </c>
      <c r="F67" s="19">
        <v>34.1</v>
      </c>
      <c r="G67" s="19">
        <v>20.8</v>
      </c>
      <c r="I67" s="2">
        <f t="shared" si="0"/>
        <v>89.8</v>
      </c>
      <c r="J67" s="2">
        <f t="shared" si="1"/>
        <v>54.900000000000006</v>
      </c>
      <c r="K67" s="2">
        <f t="shared" si="2"/>
        <v>20.8</v>
      </c>
      <c r="L67" s="14">
        <f t="shared" si="3"/>
        <v>0.59218482911651682</v>
      </c>
      <c r="M67" s="14">
        <f t="shared" si="4"/>
        <v>0.97362892174448301</v>
      </c>
      <c r="N67" s="14">
        <f t="shared" si="5"/>
        <v>0.79416964130770284</v>
      </c>
      <c r="O67" s="14">
        <f t="shared" si="6"/>
        <v>0.59218482911651682</v>
      </c>
      <c r="P67" s="14">
        <f t="shared" si="7"/>
        <v>0.93265759406204929</v>
      </c>
      <c r="Q67" s="14">
        <f t="shared" si="8"/>
        <v>0.9275533959680895</v>
      </c>
      <c r="R67" s="14">
        <f t="shared" si="9"/>
        <v>0.79416964130770284</v>
      </c>
    </row>
    <row r="68" spans="2:18" x14ac:dyDescent="0.25">
      <c r="B68" s="17" t="str">
        <f>D2&amp;" National Other"</f>
        <v>2011 National Other</v>
      </c>
      <c r="C68" s="19">
        <v>957</v>
      </c>
      <c r="D68" s="19">
        <v>15.2</v>
      </c>
      <c r="E68" s="19">
        <v>46.3</v>
      </c>
      <c r="F68" s="19">
        <v>28.3</v>
      </c>
      <c r="G68" s="19">
        <v>10.199999999999999</v>
      </c>
      <c r="I68" s="2">
        <f t="shared" si="0"/>
        <v>84.8</v>
      </c>
      <c r="J68" s="2">
        <f t="shared" si="1"/>
        <v>38.5</v>
      </c>
      <c r="K68" s="2">
        <f t="shared" si="2"/>
        <v>10.199999999999999</v>
      </c>
      <c r="L68" s="14">
        <f t="shared" si="3"/>
        <v>1.6084398510485123</v>
      </c>
      <c r="M68" s="14">
        <f t="shared" si="4"/>
        <v>2.1799826003734606</v>
      </c>
      <c r="N68" s="14">
        <f t="shared" si="5"/>
        <v>1.3558865692655611</v>
      </c>
      <c r="O68" s="14">
        <f t="shared" si="6"/>
        <v>1.6084398510485123</v>
      </c>
      <c r="P68" s="14">
        <f t="shared" si="7"/>
        <v>2.2338949327425657</v>
      </c>
      <c r="Q68" s="14">
        <f t="shared" si="8"/>
        <v>2.0180777781084895</v>
      </c>
      <c r="R68" s="14">
        <f t="shared" si="9"/>
        <v>1.3558865692655611</v>
      </c>
    </row>
    <row r="69" spans="2:18" x14ac:dyDescent="0.25">
      <c r="B69" s="9" t="str">
        <f>D2&amp;" "&amp;B3&amp;" "&amp;C3</f>
        <v>2011 Decile 4-7</v>
      </c>
      <c r="C69" s="10">
        <v>17225</v>
      </c>
      <c r="D69" s="10">
        <v>15.9</v>
      </c>
      <c r="E69" s="10">
        <v>45</v>
      </c>
      <c r="F69" s="10">
        <v>29.2</v>
      </c>
      <c r="G69" s="10">
        <v>10</v>
      </c>
      <c r="I69" s="2">
        <f t="shared" si="0"/>
        <v>84.2</v>
      </c>
      <c r="J69" s="2">
        <f t="shared" si="1"/>
        <v>39.200000000000003</v>
      </c>
      <c r="K69" s="2">
        <f t="shared" si="2"/>
        <v>10</v>
      </c>
      <c r="L69" s="14">
        <f t="shared" si="3"/>
        <v>0.3851643185429624</v>
      </c>
      <c r="M69" s="14">
        <f t="shared" si="4"/>
        <v>0.51553277572304024</v>
      </c>
      <c r="N69" s="14">
        <f t="shared" si="5"/>
        <v>0.31679820556293475</v>
      </c>
      <c r="O69" s="14">
        <f t="shared" si="6"/>
        <v>0.38615175972467292</v>
      </c>
      <c r="P69" s="14">
        <f t="shared" si="7"/>
        <v>0.52535039105506776</v>
      </c>
      <c r="Q69" s="14">
        <f t="shared" si="8"/>
        <v>0.48014179618235597</v>
      </c>
      <c r="R69" s="14">
        <f t="shared" si="9"/>
        <v>0.31679820556293475</v>
      </c>
    </row>
    <row r="70" spans="2:18" x14ac:dyDescent="0.25">
      <c r="B70" s="9" t="str">
        <f>D$2&amp;" "&amp;B$3&amp;" Maori"</f>
        <v>2011 Decile Maori</v>
      </c>
      <c r="C70" s="10">
        <v>3498</v>
      </c>
      <c r="D70" s="10">
        <v>24.6</v>
      </c>
      <c r="E70" s="10">
        <v>48.9</v>
      </c>
      <c r="F70" s="10">
        <v>21.9</v>
      </c>
      <c r="G70" s="10">
        <v>4.5999999999999996</v>
      </c>
      <c r="I70" s="2">
        <f t="shared" si="0"/>
        <v>75.399999999999991</v>
      </c>
      <c r="J70" s="2">
        <f t="shared" si="1"/>
        <v>26.5</v>
      </c>
      <c r="K70" s="2">
        <f t="shared" si="2"/>
        <v>4.5999999999999996</v>
      </c>
      <c r="L70" s="14">
        <f t="shared" si="3"/>
        <v>1.0092166280840662</v>
      </c>
      <c r="M70" s="14">
        <f t="shared" si="4"/>
        <v>1.0341839119017291</v>
      </c>
      <c r="N70" s="14">
        <f t="shared" si="5"/>
        <v>0.49089010064279237</v>
      </c>
      <c r="O70" s="14">
        <f t="shared" si="6"/>
        <v>1.0092166280840662</v>
      </c>
      <c r="P70" s="14">
        <f t="shared" si="7"/>
        <v>1.1713752688968595</v>
      </c>
      <c r="Q70" s="14">
        <f t="shared" si="8"/>
        <v>0.96912265321843127</v>
      </c>
      <c r="R70" s="14">
        <f t="shared" si="9"/>
        <v>0.49089010064279237</v>
      </c>
    </row>
    <row r="71" spans="2:18" x14ac:dyDescent="0.25">
      <c r="B71" s="9" t="str">
        <f>D$2&amp;" "&amp;B$3&amp;" European"</f>
        <v>2011 Decile European</v>
      </c>
      <c r="C71" s="10">
        <v>10242</v>
      </c>
      <c r="D71" s="10">
        <v>12.2</v>
      </c>
      <c r="E71" s="10">
        <v>44.6</v>
      </c>
      <c r="F71" s="10">
        <v>32.299999999999997</v>
      </c>
      <c r="G71" s="10">
        <v>10.9</v>
      </c>
      <c r="I71" s="2">
        <f t="shared" si="0"/>
        <v>87.800000000000011</v>
      </c>
      <c r="J71" s="2">
        <f t="shared" si="1"/>
        <v>43.199999999999996</v>
      </c>
      <c r="K71" s="2">
        <f t="shared" si="2"/>
        <v>10.9</v>
      </c>
      <c r="L71" s="14">
        <f t="shared" si="3"/>
        <v>0.44820413724422825</v>
      </c>
      <c r="M71" s="14">
        <f t="shared" si="4"/>
        <v>0.6783670250963979</v>
      </c>
      <c r="N71" s="14">
        <f t="shared" si="5"/>
        <v>0.4267767862800847</v>
      </c>
      <c r="O71" s="14">
        <f t="shared" si="6"/>
        <v>0.44820413724422847</v>
      </c>
      <c r="P71" s="14">
        <f t="shared" si="7"/>
        <v>0.68072390106887548</v>
      </c>
      <c r="Q71" s="14">
        <f t="shared" si="8"/>
        <v>0.64038961912598114</v>
      </c>
      <c r="R71" s="14">
        <f t="shared" si="9"/>
        <v>0.4267767862800847</v>
      </c>
    </row>
    <row r="72" spans="2:18" x14ac:dyDescent="0.25">
      <c r="B72" s="9" t="str">
        <f>D$2&amp;" "&amp;B$3&amp;" Pasifika"</f>
        <v>2011 Decile Pasifika</v>
      </c>
      <c r="C72" s="10">
        <v>1498</v>
      </c>
      <c r="D72" s="10">
        <v>23.9</v>
      </c>
      <c r="E72" s="10">
        <v>47.2</v>
      </c>
      <c r="F72" s="10">
        <v>21.8</v>
      </c>
      <c r="G72" s="10">
        <v>7.1</v>
      </c>
      <c r="I72" s="2">
        <f t="shared" si="0"/>
        <v>76.099999999999994</v>
      </c>
      <c r="J72" s="2">
        <f t="shared" si="1"/>
        <v>28.9</v>
      </c>
      <c r="K72" s="2">
        <f t="shared" si="2"/>
        <v>7.1</v>
      </c>
      <c r="L72" s="14">
        <f t="shared" si="3"/>
        <v>1.5271315362377802</v>
      </c>
      <c r="M72" s="14">
        <f t="shared" si="4"/>
        <v>1.6231882437863929</v>
      </c>
      <c r="N72" s="14">
        <f t="shared" si="5"/>
        <v>0.91964920170987341</v>
      </c>
      <c r="O72" s="14">
        <f t="shared" si="6"/>
        <v>1.52713153623778</v>
      </c>
      <c r="P72" s="14">
        <f t="shared" si="7"/>
        <v>1.7876114487183126</v>
      </c>
      <c r="Q72" s="14">
        <f t="shared" si="8"/>
        <v>1.4784845487010216</v>
      </c>
      <c r="R72" s="14">
        <f t="shared" si="9"/>
        <v>0.91964920170987341</v>
      </c>
    </row>
    <row r="73" spans="2:18" x14ac:dyDescent="0.25">
      <c r="B73" s="9" t="str">
        <f>D$2&amp;" "&amp;B$3&amp;" Asian"</f>
        <v>2011 Decile Asian</v>
      </c>
      <c r="C73" s="10">
        <v>1595</v>
      </c>
      <c r="D73" s="10">
        <v>12.2</v>
      </c>
      <c r="E73" s="10">
        <v>35.9</v>
      </c>
      <c r="F73" s="10">
        <v>32.799999999999997</v>
      </c>
      <c r="G73" s="10">
        <v>19.100000000000001</v>
      </c>
      <c r="I73" s="2">
        <f t="shared" si="0"/>
        <v>87.799999999999983</v>
      </c>
      <c r="J73" s="2">
        <f t="shared" si="1"/>
        <v>51.9</v>
      </c>
      <c r="K73" s="2">
        <f t="shared" si="2"/>
        <v>19.100000000000001</v>
      </c>
      <c r="L73" s="14">
        <f t="shared" si="3"/>
        <v>1.1357634881173284</v>
      </c>
      <c r="M73" s="14">
        <f t="shared" si="4"/>
        <v>1.7338716551735942</v>
      </c>
      <c r="N73" s="14">
        <f t="shared" si="5"/>
        <v>1.3641171664806315</v>
      </c>
      <c r="O73" s="14">
        <f t="shared" si="6"/>
        <v>1.1357634881173275</v>
      </c>
      <c r="P73" s="14">
        <f t="shared" si="7"/>
        <v>1.6647037922667984</v>
      </c>
      <c r="Q73" s="14">
        <f t="shared" si="8"/>
        <v>1.6292295865739808</v>
      </c>
      <c r="R73" s="14">
        <f t="shared" si="9"/>
        <v>1.3641171664806315</v>
      </c>
    </row>
    <row r="74" spans="2:18" x14ac:dyDescent="0.25">
      <c r="B74" s="9" t="str">
        <f>D$2&amp;" "&amp;B$3&amp;" Other"</f>
        <v>2011 Decile Other</v>
      </c>
      <c r="C74" s="10">
        <v>392</v>
      </c>
      <c r="D74" s="10">
        <v>18.399999999999999</v>
      </c>
      <c r="E74" s="10">
        <v>49.5</v>
      </c>
      <c r="F74" s="10">
        <v>24.7</v>
      </c>
      <c r="G74" s="10">
        <v>7.4</v>
      </c>
      <c r="I74" s="2">
        <f t="shared" ref="I74:I80" si="11">SUM(E74:G74)</f>
        <v>81.600000000000009</v>
      </c>
      <c r="J74" s="2">
        <f t="shared" ref="J74:J80" si="12">F74+G74</f>
        <v>32.1</v>
      </c>
      <c r="K74" s="2">
        <f t="shared" ref="K74:K80" si="13">G74</f>
        <v>7.4</v>
      </c>
      <c r="L74" s="14">
        <f t="shared" ref="L74:L80" si="14">((SQRT(I74/100*(1-(I74/100))/C74))*1.96)/SQRT(2)*100</f>
        <v>2.7123893525819622</v>
      </c>
      <c r="M74" s="14">
        <f t="shared" ref="M74:M80" si="15">((SQRT(J74/100*(1-(J74/100))/C74))*1.96)/SQRT(2)*100</f>
        <v>3.2680255506957101</v>
      </c>
      <c r="N74" s="14">
        <f t="shared" ref="N74:N80" si="16">((SQRT(K74/100*(1-(K74/100))/C74))*1.96)/SQRT(2)*100</f>
        <v>1.8323962453574281</v>
      </c>
      <c r="O74" s="14">
        <f t="shared" ref="O74:O80" si="17">((SQRT(D74/100*(1-(D74/100))/C74))*1.96)/SQRT(2)*100</f>
        <v>2.7123893525819622</v>
      </c>
      <c r="P74" s="14">
        <f t="shared" ref="P74:P80" si="18">((SQRT(E74/100*(1-(E74/100))/C74))*1.96)/SQRT(2)*100</f>
        <v>3.4998249956247811</v>
      </c>
      <c r="Q74" s="14">
        <f t="shared" ref="Q74:Q80" si="19">((SQRT(F74/100*(1-(F74/100))/C74))*1.96)/SQRT(2)*100</f>
        <v>3.018867171639056</v>
      </c>
      <c r="R74" s="14">
        <f t="shared" ref="R74:R80" si="20">((SQRT(G74/100*(1-(G74/100))/C74))*1.96)/SQRT(2)*100</f>
        <v>1.8323962453574281</v>
      </c>
    </row>
    <row r="75" spans="2:18" x14ac:dyDescent="0.25">
      <c r="B75" s="18" t="str">
        <f>D$2&amp;" "&amp;C$4</f>
        <v>2011 Random High School</v>
      </c>
      <c r="C75" s="11"/>
      <c r="D75" s="11"/>
      <c r="E75" s="11"/>
      <c r="F75" s="11"/>
      <c r="G75" s="11"/>
      <c r="I75" s="2">
        <f t="shared" si="11"/>
        <v>0</v>
      </c>
      <c r="J75" s="2">
        <f t="shared" si="12"/>
        <v>0</v>
      </c>
      <c r="K75" s="2">
        <f t="shared" si="13"/>
        <v>0</v>
      </c>
      <c r="L75" s="14" t="e">
        <f t="shared" si="14"/>
        <v>#DIV/0!</v>
      </c>
      <c r="M75" s="14" t="e">
        <f t="shared" si="15"/>
        <v>#DIV/0!</v>
      </c>
      <c r="N75" s="14" t="e">
        <f t="shared" si="16"/>
        <v>#DIV/0!</v>
      </c>
      <c r="O75" s="14" t="e">
        <f t="shared" si="17"/>
        <v>#DIV/0!</v>
      </c>
      <c r="P75" s="14" t="e">
        <f t="shared" si="18"/>
        <v>#DIV/0!</v>
      </c>
      <c r="Q75" s="14" t="e">
        <f t="shared" si="19"/>
        <v>#DIV/0!</v>
      </c>
      <c r="R75" s="14" t="e">
        <f t="shared" si="20"/>
        <v>#DIV/0!</v>
      </c>
    </row>
    <row r="76" spans="2:18" x14ac:dyDescent="0.25">
      <c r="B76" s="18" t="str">
        <f>D$2&amp;" "&amp;C$4&amp;" Maori"</f>
        <v>2011 Random High School Maori</v>
      </c>
      <c r="C76" s="11"/>
      <c r="D76" s="11"/>
      <c r="E76" s="11"/>
      <c r="F76" s="11"/>
      <c r="G76" s="11"/>
      <c r="I76" s="2">
        <f t="shared" si="11"/>
        <v>0</v>
      </c>
      <c r="J76" s="2">
        <f t="shared" si="12"/>
        <v>0</v>
      </c>
      <c r="K76" s="2">
        <f t="shared" si="13"/>
        <v>0</v>
      </c>
      <c r="L76" s="14" t="e">
        <f t="shared" si="14"/>
        <v>#DIV/0!</v>
      </c>
      <c r="M76" s="14" t="e">
        <f t="shared" si="15"/>
        <v>#DIV/0!</v>
      </c>
      <c r="N76" s="14" t="e">
        <f t="shared" si="16"/>
        <v>#DIV/0!</v>
      </c>
      <c r="O76" s="14" t="e">
        <f t="shared" si="17"/>
        <v>#DIV/0!</v>
      </c>
      <c r="P76" s="14" t="e">
        <f t="shared" si="18"/>
        <v>#DIV/0!</v>
      </c>
      <c r="Q76" s="14" t="e">
        <f t="shared" si="19"/>
        <v>#DIV/0!</v>
      </c>
      <c r="R76" s="14" t="e">
        <f t="shared" si="20"/>
        <v>#DIV/0!</v>
      </c>
    </row>
    <row r="77" spans="2:18" x14ac:dyDescent="0.25">
      <c r="B77" s="18" t="str">
        <f>D$2&amp;" "&amp;C$4&amp;" European"</f>
        <v>2011 Random High School European</v>
      </c>
      <c r="C77" s="11"/>
      <c r="D77" s="11"/>
      <c r="E77" s="11"/>
      <c r="F77" s="11"/>
      <c r="G77" s="11"/>
      <c r="I77" s="2">
        <f t="shared" si="11"/>
        <v>0</v>
      </c>
      <c r="J77" s="2">
        <f t="shared" si="12"/>
        <v>0</v>
      </c>
      <c r="K77" s="2">
        <f t="shared" si="13"/>
        <v>0</v>
      </c>
      <c r="L77" s="14" t="e">
        <f t="shared" si="14"/>
        <v>#DIV/0!</v>
      </c>
      <c r="M77" s="14" t="e">
        <f t="shared" si="15"/>
        <v>#DIV/0!</v>
      </c>
      <c r="N77" s="14" t="e">
        <f t="shared" si="16"/>
        <v>#DIV/0!</v>
      </c>
      <c r="O77" s="14" t="e">
        <f t="shared" si="17"/>
        <v>#DIV/0!</v>
      </c>
      <c r="P77" s="14" t="e">
        <f t="shared" si="18"/>
        <v>#DIV/0!</v>
      </c>
      <c r="Q77" s="14" t="e">
        <f t="shared" si="19"/>
        <v>#DIV/0!</v>
      </c>
      <c r="R77" s="14" t="e">
        <f t="shared" si="20"/>
        <v>#DIV/0!</v>
      </c>
    </row>
    <row r="78" spans="2:18" x14ac:dyDescent="0.25">
      <c r="B78" s="18" t="str">
        <f>D$2&amp;" "&amp;C$4&amp;" Pasifika"</f>
        <v>2011 Random High School Pasifika</v>
      </c>
      <c r="C78" s="11"/>
      <c r="D78" s="11"/>
      <c r="E78" s="11"/>
      <c r="F78" s="11"/>
      <c r="G78" s="11"/>
      <c r="I78" s="2">
        <f t="shared" si="11"/>
        <v>0</v>
      </c>
      <c r="J78" s="2">
        <f t="shared" si="12"/>
        <v>0</v>
      </c>
      <c r="K78" s="2">
        <f t="shared" si="13"/>
        <v>0</v>
      </c>
      <c r="L78" s="14" t="e">
        <f t="shared" si="14"/>
        <v>#DIV/0!</v>
      </c>
      <c r="M78" s="14" t="e">
        <f t="shared" si="15"/>
        <v>#DIV/0!</v>
      </c>
      <c r="N78" s="14" t="e">
        <f t="shared" si="16"/>
        <v>#DIV/0!</v>
      </c>
      <c r="O78" s="14" t="e">
        <f t="shared" si="17"/>
        <v>#DIV/0!</v>
      </c>
      <c r="P78" s="14" t="e">
        <f t="shared" si="18"/>
        <v>#DIV/0!</v>
      </c>
      <c r="Q78" s="14" t="e">
        <f t="shared" si="19"/>
        <v>#DIV/0!</v>
      </c>
      <c r="R78" s="14" t="e">
        <f t="shared" si="20"/>
        <v>#DIV/0!</v>
      </c>
    </row>
    <row r="79" spans="2:18" x14ac:dyDescent="0.25">
      <c r="B79" s="18" t="str">
        <f>D$2&amp;" "&amp;C$4&amp;" Asian"</f>
        <v>2011 Random High School Asian</v>
      </c>
      <c r="C79" s="11"/>
      <c r="D79" s="11"/>
      <c r="E79" s="11"/>
      <c r="F79" s="11"/>
      <c r="G79" s="11"/>
      <c r="I79" s="2">
        <f t="shared" si="11"/>
        <v>0</v>
      </c>
      <c r="J79" s="2">
        <f t="shared" si="12"/>
        <v>0</v>
      </c>
      <c r="K79" s="2">
        <f t="shared" si="13"/>
        <v>0</v>
      </c>
      <c r="L79" s="14" t="e">
        <f t="shared" si="14"/>
        <v>#DIV/0!</v>
      </c>
      <c r="M79" s="14" t="e">
        <f t="shared" si="15"/>
        <v>#DIV/0!</v>
      </c>
      <c r="N79" s="14" t="e">
        <f t="shared" si="16"/>
        <v>#DIV/0!</v>
      </c>
      <c r="O79" s="14" t="e">
        <f t="shared" si="17"/>
        <v>#DIV/0!</v>
      </c>
      <c r="P79" s="14" t="e">
        <f t="shared" si="18"/>
        <v>#DIV/0!</v>
      </c>
      <c r="Q79" s="14" t="e">
        <f t="shared" si="19"/>
        <v>#DIV/0!</v>
      </c>
      <c r="R79" s="14" t="e">
        <f t="shared" si="20"/>
        <v>#DIV/0!</v>
      </c>
    </row>
    <row r="80" spans="2:18" x14ac:dyDescent="0.25">
      <c r="B80" s="18" t="str">
        <f>D$2&amp;" "&amp;C$4&amp;" Other"</f>
        <v>2011 Random High School Other</v>
      </c>
      <c r="C80" s="11"/>
      <c r="D80" s="11"/>
      <c r="E80" s="11"/>
      <c r="F80" s="11"/>
      <c r="G80" s="11"/>
      <c r="I80" s="2">
        <f t="shared" si="11"/>
        <v>0</v>
      </c>
      <c r="J80" s="2">
        <f t="shared" si="12"/>
        <v>0</v>
      </c>
      <c r="K80" s="2">
        <f t="shared" si="13"/>
        <v>0</v>
      </c>
      <c r="L80" s="14" t="e">
        <f t="shared" si="14"/>
        <v>#DIV/0!</v>
      </c>
      <c r="M80" s="14" t="e">
        <f t="shared" si="15"/>
        <v>#DIV/0!</v>
      </c>
      <c r="N80" s="14" t="e">
        <f t="shared" si="16"/>
        <v>#DIV/0!</v>
      </c>
      <c r="O80" s="14" t="e">
        <f t="shared" si="17"/>
        <v>#DIV/0!</v>
      </c>
      <c r="P80" s="14" t="e">
        <f t="shared" si="18"/>
        <v>#DIV/0!</v>
      </c>
      <c r="Q80" s="14" t="e">
        <f t="shared" si="19"/>
        <v>#DIV/0!</v>
      </c>
      <c r="R80" s="14" t="e">
        <f t="shared" si="20"/>
        <v>#DIV/0!</v>
      </c>
    </row>
    <row r="81" spans="2:18" x14ac:dyDescent="0.25">
      <c r="B81" s="17" t="str">
        <f>C2&amp;" National"</f>
        <v>2010 National</v>
      </c>
      <c r="C81" s="19"/>
      <c r="D81" s="19"/>
      <c r="E81" s="19"/>
      <c r="F81" s="19"/>
      <c r="G81" s="19"/>
      <c r="I81" s="2">
        <f t="shared" ref="I81:I98" si="21">SUM(E81:G81)</f>
        <v>0</v>
      </c>
      <c r="J81" s="2">
        <f t="shared" ref="J81:J98" si="22">F81+G81</f>
        <v>0</v>
      </c>
      <c r="K81" s="2">
        <f t="shared" ref="K81:K98" si="23">G81</f>
        <v>0</v>
      </c>
      <c r="L81" s="14" t="e">
        <f t="shared" ref="L81:L98" si="24">((SQRT(I81/100*(1-(I81/100))/C81))*1.96)/SQRT(2)*100</f>
        <v>#DIV/0!</v>
      </c>
      <c r="M81" s="14" t="e">
        <f t="shared" ref="M81:M98" si="25">((SQRT(J81/100*(1-(J81/100))/C81))*1.96)/SQRT(2)*100</f>
        <v>#DIV/0!</v>
      </c>
      <c r="N81" s="14" t="e">
        <f t="shared" ref="N81:N98" si="26">((SQRT(K81/100*(1-(K81/100))/C81))*1.96)/SQRT(2)*100</f>
        <v>#DIV/0!</v>
      </c>
      <c r="O81" s="14" t="e">
        <f t="shared" ref="O81:O98" si="27">((SQRT(D81/100*(1-(D81/100))/C81))*1.96)/SQRT(2)*100</f>
        <v>#DIV/0!</v>
      </c>
      <c r="P81" s="14" t="e">
        <f t="shared" ref="P81:P98" si="28">((SQRT(E81/100*(1-(E81/100))/C81))*1.96)/SQRT(2)*100</f>
        <v>#DIV/0!</v>
      </c>
      <c r="Q81" s="14" t="e">
        <f t="shared" ref="Q81:Q98" si="29">((SQRT(F81/100*(1-(F81/100))/C81))*1.96)/SQRT(2)*100</f>
        <v>#DIV/0!</v>
      </c>
      <c r="R81" s="14" t="e">
        <f t="shared" ref="R81:R98" si="30">((SQRT(G81/100*(1-(G81/100))/C81))*1.96)/SQRT(2)*100</f>
        <v>#DIV/0!</v>
      </c>
    </row>
    <row r="82" spans="2:18" x14ac:dyDescent="0.25">
      <c r="B82" s="17" t="str">
        <f>C2&amp;" National Maori"</f>
        <v>2010 National Maori</v>
      </c>
      <c r="C82" s="19"/>
      <c r="D82" s="19"/>
      <c r="E82" s="19"/>
      <c r="F82" s="19"/>
      <c r="G82" s="19"/>
      <c r="I82" s="2">
        <f t="shared" si="21"/>
        <v>0</v>
      </c>
      <c r="J82" s="2">
        <f t="shared" si="22"/>
        <v>0</v>
      </c>
      <c r="K82" s="2">
        <f t="shared" si="23"/>
        <v>0</v>
      </c>
      <c r="L82" s="14" t="e">
        <f t="shared" si="24"/>
        <v>#DIV/0!</v>
      </c>
      <c r="M82" s="14" t="e">
        <f t="shared" si="25"/>
        <v>#DIV/0!</v>
      </c>
      <c r="N82" s="14" t="e">
        <f t="shared" si="26"/>
        <v>#DIV/0!</v>
      </c>
      <c r="O82" s="14" t="e">
        <f t="shared" si="27"/>
        <v>#DIV/0!</v>
      </c>
      <c r="P82" s="14" t="e">
        <f t="shared" si="28"/>
        <v>#DIV/0!</v>
      </c>
      <c r="Q82" s="14" t="e">
        <f t="shared" si="29"/>
        <v>#DIV/0!</v>
      </c>
      <c r="R82" s="14" t="e">
        <f t="shared" si="30"/>
        <v>#DIV/0!</v>
      </c>
    </row>
    <row r="83" spans="2:18" x14ac:dyDescent="0.25">
      <c r="B83" s="17" t="str">
        <f>C2&amp;" National European"</f>
        <v>2010 National European</v>
      </c>
      <c r="C83" s="19"/>
      <c r="D83" s="19"/>
      <c r="E83" s="19"/>
      <c r="F83" s="19"/>
      <c r="G83" s="19"/>
      <c r="I83" s="2">
        <f t="shared" si="21"/>
        <v>0</v>
      </c>
      <c r="J83" s="2">
        <f t="shared" si="22"/>
        <v>0</v>
      </c>
      <c r="K83" s="2">
        <f t="shared" si="23"/>
        <v>0</v>
      </c>
      <c r="L83" s="14" t="e">
        <f t="shared" si="24"/>
        <v>#DIV/0!</v>
      </c>
      <c r="M83" s="14" t="e">
        <f t="shared" si="25"/>
        <v>#DIV/0!</v>
      </c>
      <c r="N83" s="14" t="e">
        <f t="shared" si="26"/>
        <v>#DIV/0!</v>
      </c>
      <c r="O83" s="14" t="e">
        <f t="shared" si="27"/>
        <v>#DIV/0!</v>
      </c>
      <c r="P83" s="14" t="e">
        <f t="shared" si="28"/>
        <v>#DIV/0!</v>
      </c>
      <c r="Q83" s="14" t="e">
        <f t="shared" si="29"/>
        <v>#DIV/0!</v>
      </c>
      <c r="R83" s="14" t="e">
        <f t="shared" si="30"/>
        <v>#DIV/0!</v>
      </c>
    </row>
    <row r="84" spans="2:18" x14ac:dyDescent="0.25">
      <c r="B84" s="17" t="str">
        <f>C2&amp;" National Pasifika"</f>
        <v>2010 National Pasifika</v>
      </c>
      <c r="C84" s="19"/>
      <c r="D84" s="19"/>
      <c r="E84" s="19"/>
      <c r="F84" s="19"/>
      <c r="G84" s="19"/>
      <c r="I84" s="2">
        <f t="shared" si="21"/>
        <v>0</v>
      </c>
      <c r="J84" s="2">
        <f t="shared" si="22"/>
        <v>0</v>
      </c>
      <c r="K84" s="2">
        <f t="shared" si="23"/>
        <v>0</v>
      </c>
      <c r="L84" s="14" t="e">
        <f t="shared" si="24"/>
        <v>#DIV/0!</v>
      </c>
      <c r="M84" s="14" t="e">
        <f t="shared" si="25"/>
        <v>#DIV/0!</v>
      </c>
      <c r="N84" s="14" t="e">
        <f t="shared" si="26"/>
        <v>#DIV/0!</v>
      </c>
      <c r="O84" s="14" t="e">
        <f t="shared" si="27"/>
        <v>#DIV/0!</v>
      </c>
      <c r="P84" s="14" t="e">
        <f t="shared" si="28"/>
        <v>#DIV/0!</v>
      </c>
      <c r="Q84" s="14" t="e">
        <f t="shared" si="29"/>
        <v>#DIV/0!</v>
      </c>
      <c r="R84" s="14" t="e">
        <f t="shared" si="30"/>
        <v>#DIV/0!</v>
      </c>
    </row>
    <row r="85" spans="2:18" x14ac:dyDescent="0.25">
      <c r="B85" s="17" t="str">
        <f>C2&amp;" National Asian"</f>
        <v>2010 National Asian</v>
      </c>
      <c r="C85" s="19"/>
      <c r="D85" s="19"/>
      <c r="E85" s="19"/>
      <c r="F85" s="19"/>
      <c r="G85" s="19"/>
      <c r="I85" s="2">
        <f t="shared" si="21"/>
        <v>0</v>
      </c>
      <c r="J85" s="2">
        <f t="shared" si="22"/>
        <v>0</v>
      </c>
      <c r="K85" s="2">
        <f t="shared" si="23"/>
        <v>0</v>
      </c>
      <c r="L85" s="14" t="e">
        <f t="shared" si="24"/>
        <v>#DIV/0!</v>
      </c>
      <c r="M85" s="14" t="e">
        <f t="shared" si="25"/>
        <v>#DIV/0!</v>
      </c>
      <c r="N85" s="14" t="e">
        <f t="shared" si="26"/>
        <v>#DIV/0!</v>
      </c>
      <c r="O85" s="14" t="e">
        <f t="shared" si="27"/>
        <v>#DIV/0!</v>
      </c>
      <c r="P85" s="14" t="e">
        <f t="shared" si="28"/>
        <v>#DIV/0!</v>
      </c>
      <c r="Q85" s="14" t="e">
        <f t="shared" si="29"/>
        <v>#DIV/0!</v>
      </c>
      <c r="R85" s="14" t="e">
        <f t="shared" si="30"/>
        <v>#DIV/0!</v>
      </c>
    </row>
    <row r="86" spans="2:18" x14ac:dyDescent="0.25">
      <c r="B86" s="17" t="str">
        <f>C2&amp;" National Other"</f>
        <v>2010 National Other</v>
      </c>
      <c r="C86" s="19"/>
      <c r="D86" s="19"/>
      <c r="E86" s="19"/>
      <c r="F86" s="19"/>
      <c r="G86" s="19"/>
      <c r="I86" s="2">
        <f t="shared" si="21"/>
        <v>0</v>
      </c>
      <c r="J86" s="2">
        <f t="shared" si="22"/>
        <v>0</v>
      </c>
      <c r="K86" s="2">
        <f t="shared" si="23"/>
        <v>0</v>
      </c>
      <c r="L86" s="14" t="e">
        <f t="shared" si="24"/>
        <v>#DIV/0!</v>
      </c>
      <c r="M86" s="14" t="e">
        <f t="shared" si="25"/>
        <v>#DIV/0!</v>
      </c>
      <c r="N86" s="14" t="e">
        <f t="shared" si="26"/>
        <v>#DIV/0!</v>
      </c>
      <c r="O86" s="14" t="e">
        <f t="shared" si="27"/>
        <v>#DIV/0!</v>
      </c>
      <c r="P86" s="14" t="e">
        <f t="shared" si="28"/>
        <v>#DIV/0!</v>
      </c>
      <c r="Q86" s="14" t="e">
        <f t="shared" si="29"/>
        <v>#DIV/0!</v>
      </c>
      <c r="R86" s="14" t="e">
        <f t="shared" si="30"/>
        <v>#DIV/0!</v>
      </c>
    </row>
    <row r="87" spans="2:18" x14ac:dyDescent="0.25">
      <c r="B87" s="9" t="str">
        <f>C2&amp;" "&amp;B3&amp;" "&amp;C3</f>
        <v>2010 Decile 4-7</v>
      </c>
      <c r="C87" s="10"/>
      <c r="D87" s="10"/>
      <c r="E87" s="10"/>
      <c r="F87" s="10"/>
      <c r="G87" s="10"/>
      <c r="I87" s="2">
        <f t="shared" si="21"/>
        <v>0</v>
      </c>
      <c r="J87" s="2">
        <f t="shared" si="22"/>
        <v>0</v>
      </c>
      <c r="K87" s="2">
        <f t="shared" si="23"/>
        <v>0</v>
      </c>
      <c r="L87" s="14" t="e">
        <f t="shared" si="24"/>
        <v>#DIV/0!</v>
      </c>
      <c r="M87" s="14" t="e">
        <f t="shared" si="25"/>
        <v>#DIV/0!</v>
      </c>
      <c r="N87" s="14" t="e">
        <f t="shared" si="26"/>
        <v>#DIV/0!</v>
      </c>
      <c r="O87" s="14" t="e">
        <f t="shared" si="27"/>
        <v>#DIV/0!</v>
      </c>
      <c r="P87" s="14" t="e">
        <f t="shared" si="28"/>
        <v>#DIV/0!</v>
      </c>
      <c r="Q87" s="14" t="e">
        <f t="shared" si="29"/>
        <v>#DIV/0!</v>
      </c>
      <c r="R87" s="14" t="e">
        <f t="shared" si="30"/>
        <v>#DIV/0!</v>
      </c>
    </row>
    <row r="88" spans="2:18" x14ac:dyDescent="0.25">
      <c r="B88" s="9" t="str">
        <f>C$2&amp;" "&amp;B$3&amp;" Maori"</f>
        <v>2010 Decile Maori</v>
      </c>
      <c r="C88" s="10"/>
      <c r="D88" s="10"/>
      <c r="E88" s="10"/>
      <c r="F88" s="10"/>
      <c r="G88" s="10"/>
      <c r="I88" s="2">
        <f t="shared" si="21"/>
        <v>0</v>
      </c>
      <c r="J88" s="2">
        <f t="shared" si="22"/>
        <v>0</v>
      </c>
      <c r="K88" s="2">
        <f t="shared" si="23"/>
        <v>0</v>
      </c>
      <c r="L88" s="14" t="e">
        <f t="shared" si="24"/>
        <v>#DIV/0!</v>
      </c>
      <c r="M88" s="14" t="e">
        <f t="shared" si="25"/>
        <v>#DIV/0!</v>
      </c>
      <c r="N88" s="14" t="e">
        <f t="shared" si="26"/>
        <v>#DIV/0!</v>
      </c>
      <c r="O88" s="14" t="e">
        <f t="shared" si="27"/>
        <v>#DIV/0!</v>
      </c>
      <c r="P88" s="14" t="e">
        <f t="shared" si="28"/>
        <v>#DIV/0!</v>
      </c>
      <c r="Q88" s="14" t="e">
        <f t="shared" si="29"/>
        <v>#DIV/0!</v>
      </c>
      <c r="R88" s="14" t="e">
        <f t="shared" si="30"/>
        <v>#DIV/0!</v>
      </c>
    </row>
    <row r="89" spans="2:18" x14ac:dyDescent="0.25">
      <c r="B89" s="9" t="str">
        <f>C$2&amp;" "&amp;B$3&amp;" European"</f>
        <v>2010 Decile European</v>
      </c>
      <c r="C89" s="10"/>
      <c r="D89" s="10"/>
      <c r="E89" s="10"/>
      <c r="F89" s="10"/>
      <c r="G89" s="10"/>
      <c r="I89" s="2">
        <f t="shared" si="21"/>
        <v>0</v>
      </c>
      <c r="J89" s="2">
        <f t="shared" si="22"/>
        <v>0</v>
      </c>
      <c r="K89" s="2">
        <f t="shared" si="23"/>
        <v>0</v>
      </c>
      <c r="L89" s="14" t="e">
        <f t="shared" si="24"/>
        <v>#DIV/0!</v>
      </c>
      <c r="M89" s="14" t="e">
        <f t="shared" si="25"/>
        <v>#DIV/0!</v>
      </c>
      <c r="N89" s="14" t="e">
        <f t="shared" si="26"/>
        <v>#DIV/0!</v>
      </c>
      <c r="O89" s="14" t="e">
        <f t="shared" si="27"/>
        <v>#DIV/0!</v>
      </c>
      <c r="P89" s="14" t="e">
        <f t="shared" si="28"/>
        <v>#DIV/0!</v>
      </c>
      <c r="Q89" s="14" t="e">
        <f t="shared" si="29"/>
        <v>#DIV/0!</v>
      </c>
      <c r="R89" s="14" t="e">
        <f t="shared" si="30"/>
        <v>#DIV/0!</v>
      </c>
    </row>
    <row r="90" spans="2:18" x14ac:dyDescent="0.25">
      <c r="B90" s="9" t="str">
        <f>C$2&amp;" "&amp;B$3&amp;" Pasifika"</f>
        <v>2010 Decile Pasifika</v>
      </c>
      <c r="C90" s="10"/>
      <c r="D90" s="10"/>
      <c r="E90" s="10"/>
      <c r="F90" s="10"/>
      <c r="G90" s="10"/>
      <c r="I90" s="2">
        <f t="shared" si="21"/>
        <v>0</v>
      </c>
      <c r="J90" s="2">
        <f t="shared" si="22"/>
        <v>0</v>
      </c>
      <c r="K90" s="2">
        <f t="shared" si="23"/>
        <v>0</v>
      </c>
      <c r="L90" s="14" t="e">
        <f t="shared" si="24"/>
        <v>#DIV/0!</v>
      </c>
      <c r="M90" s="14" t="e">
        <f t="shared" si="25"/>
        <v>#DIV/0!</v>
      </c>
      <c r="N90" s="14" t="e">
        <f t="shared" si="26"/>
        <v>#DIV/0!</v>
      </c>
      <c r="O90" s="14" t="e">
        <f t="shared" si="27"/>
        <v>#DIV/0!</v>
      </c>
      <c r="P90" s="14" t="e">
        <f t="shared" si="28"/>
        <v>#DIV/0!</v>
      </c>
      <c r="Q90" s="14" t="e">
        <f t="shared" si="29"/>
        <v>#DIV/0!</v>
      </c>
      <c r="R90" s="14" t="e">
        <f t="shared" si="30"/>
        <v>#DIV/0!</v>
      </c>
    </row>
    <row r="91" spans="2:18" x14ac:dyDescent="0.25">
      <c r="B91" s="9" t="str">
        <f>C$2&amp;" "&amp;B$3&amp;" Asian"</f>
        <v>2010 Decile Asian</v>
      </c>
      <c r="C91" s="10"/>
      <c r="D91" s="10"/>
      <c r="E91" s="10"/>
      <c r="F91" s="10"/>
      <c r="G91" s="10"/>
      <c r="I91" s="2">
        <f t="shared" si="21"/>
        <v>0</v>
      </c>
      <c r="J91" s="2">
        <f t="shared" si="22"/>
        <v>0</v>
      </c>
      <c r="K91" s="2">
        <f t="shared" si="23"/>
        <v>0</v>
      </c>
      <c r="L91" s="14" t="e">
        <f t="shared" si="24"/>
        <v>#DIV/0!</v>
      </c>
      <c r="M91" s="14" t="e">
        <f t="shared" si="25"/>
        <v>#DIV/0!</v>
      </c>
      <c r="N91" s="14" t="e">
        <f t="shared" si="26"/>
        <v>#DIV/0!</v>
      </c>
      <c r="O91" s="14" t="e">
        <f t="shared" si="27"/>
        <v>#DIV/0!</v>
      </c>
      <c r="P91" s="14" t="e">
        <f t="shared" si="28"/>
        <v>#DIV/0!</v>
      </c>
      <c r="Q91" s="14" t="e">
        <f t="shared" si="29"/>
        <v>#DIV/0!</v>
      </c>
      <c r="R91" s="14" t="e">
        <f t="shared" si="30"/>
        <v>#DIV/0!</v>
      </c>
    </row>
    <row r="92" spans="2:18" x14ac:dyDescent="0.25">
      <c r="B92" s="9" t="str">
        <f>C$2&amp;" "&amp;B$3&amp;" Other"</f>
        <v>2010 Decile Other</v>
      </c>
      <c r="C92" s="10"/>
      <c r="D92" s="10"/>
      <c r="E92" s="10"/>
      <c r="F92" s="10"/>
      <c r="G92" s="10"/>
      <c r="I92" s="2">
        <f t="shared" si="21"/>
        <v>0</v>
      </c>
      <c r="J92" s="2">
        <f t="shared" si="22"/>
        <v>0</v>
      </c>
      <c r="K92" s="2">
        <f t="shared" si="23"/>
        <v>0</v>
      </c>
      <c r="L92" s="14" t="e">
        <f t="shared" si="24"/>
        <v>#DIV/0!</v>
      </c>
      <c r="M92" s="14" t="e">
        <f t="shared" si="25"/>
        <v>#DIV/0!</v>
      </c>
      <c r="N92" s="14" t="e">
        <f t="shared" si="26"/>
        <v>#DIV/0!</v>
      </c>
      <c r="O92" s="14" t="e">
        <f t="shared" si="27"/>
        <v>#DIV/0!</v>
      </c>
      <c r="P92" s="14" t="e">
        <f t="shared" si="28"/>
        <v>#DIV/0!</v>
      </c>
      <c r="Q92" s="14" t="e">
        <f t="shared" si="29"/>
        <v>#DIV/0!</v>
      </c>
      <c r="R92" s="14" t="e">
        <f t="shared" si="30"/>
        <v>#DIV/0!</v>
      </c>
    </row>
    <row r="93" spans="2:18" x14ac:dyDescent="0.25">
      <c r="B93" s="18" t="str">
        <f>C$2&amp;" "&amp;C$4</f>
        <v>2010 Random High School</v>
      </c>
      <c r="C93" s="11"/>
      <c r="D93" s="11"/>
      <c r="E93" s="11"/>
      <c r="F93" s="11"/>
      <c r="G93" s="11"/>
      <c r="I93" s="2">
        <f t="shared" si="21"/>
        <v>0</v>
      </c>
      <c r="J93" s="2">
        <f t="shared" si="22"/>
        <v>0</v>
      </c>
      <c r="K93" s="2">
        <f t="shared" si="23"/>
        <v>0</v>
      </c>
      <c r="L93" s="14" t="e">
        <f t="shared" si="24"/>
        <v>#DIV/0!</v>
      </c>
      <c r="M93" s="14" t="e">
        <f t="shared" si="25"/>
        <v>#DIV/0!</v>
      </c>
      <c r="N93" s="14" t="e">
        <f t="shared" si="26"/>
        <v>#DIV/0!</v>
      </c>
      <c r="O93" s="14" t="e">
        <f t="shared" si="27"/>
        <v>#DIV/0!</v>
      </c>
      <c r="P93" s="14" t="e">
        <f t="shared" si="28"/>
        <v>#DIV/0!</v>
      </c>
      <c r="Q93" s="14" t="e">
        <f t="shared" si="29"/>
        <v>#DIV/0!</v>
      </c>
      <c r="R93" s="14" t="e">
        <f t="shared" si="30"/>
        <v>#DIV/0!</v>
      </c>
    </row>
    <row r="94" spans="2:18" x14ac:dyDescent="0.25">
      <c r="B94" s="18" t="str">
        <f>C$2&amp;" "&amp;C$4&amp;" Maori"</f>
        <v>2010 Random High School Maori</v>
      </c>
      <c r="C94" s="11"/>
      <c r="D94" s="11"/>
      <c r="E94" s="11"/>
      <c r="F94" s="11"/>
      <c r="G94" s="11"/>
      <c r="I94" s="2">
        <f t="shared" si="21"/>
        <v>0</v>
      </c>
      <c r="J94" s="2">
        <f t="shared" si="22"/>
        <v>0</v>
      </c>
      <c r="K94" s="2">
        <f t="shared" si="23"/>
        <v>0</v>
      </c>
      <c r="L94" s="14" t="e">
        <f t="shared" si="24"/>
        <v>#DIV/0!</v>
      </c>
      <c r="M94" s="14" t="e">
        <f t="shared" si="25"/>
        <v>#DIV/0!</v>
      </c>
      <c r="N94" s="14" t="e">
        <f t="shared" si="26"/>
        <v>#DIV/0!</v>
      </c>
      <c r="O94" s="14" t="e">
        <f t="shared" si="27"/>
        <v>#DIV/0!</v>
      </c>
      <c r="P94" s="14" t="e">
        <f t="shared" si="28"/>
        <v>#DIV/0!</v>
      </c>
      <c r="Q94" s="14" t="e">
        <f t="shared" si="29"/>
        <v>#DIV/0!</v>
      </c>
      <c r="R94" s="14" t="e">
        <f t="shared" si="30"/>
        <v>#DIV/0!</v>
      </c>
    </row>
    <row r="95" spans="2:18" x14ac:dyDescent="0.25">
      <c r="B95" s="18" t="str">
        <f>C$2&amp;" "&amp;C$4&amp;" European"</f>
        <v>2010 Random High School European</v>
      </c>
      <c r="C95" s="11"/>
      <c r="D95" s="11"/>
      <c r="E95" s="11"/>
      <c r="F95" s="11"/>
      <c r="G95" s="11"/>
      <c r="I95" s="2">
        <f t="shared" si="21"/>
        <v>0</v>
      </c>
      <c r="J95" s="2">
        <f t="shared" si="22"/>
        <v>0</v>
      </c>
      <c r="K95" s="2">
        <f t="shared" si="23"/>
        <v>0</v>
      </c>
      <c r="L95" s="14" t="e">
        <f t="shared" si="24"/>
        <v>#DIV/0!</v>
      </c>
      <c r="M95" s="14" t="e">
        <f t="shared" si="25"/>
        <v>#DIV/0!</v>
      </c>
      <c r="N95" s="14" t="e">
        <f t="shared" si="26"/>
        <v>#DIV/0!</v>
      </c>
      <c r="O95" s="14" t="e">
        <f t="shared" si="27"/>
        <v>#DIV/0!</v>
      </c>
      <c r="P95" s="14" t="e">
        <f t="shared" si="28"/>
        <v>#DIV/0!</v>
      </c>
      <c r="Q95" s="14" t="e">
        <f t="shared" si="29"/>
        <v>#DIV/0!</v>
      </c>
      <c r="R95" s="14" t="e">
        <f t="shared" si="30"/>
        <v>#DIV/0!</v>
      </c>
    </row>
    <row r="96" spans="2:18" x14ac:dyDescent="0.25">
      <c r="B96" s="18" t="str">
        <f>C$2&amp;" "&amp;C$4&amp;" Pasifika"</f>
        <v>2010 Random High School Pasifika</v>
      </c>
      <c r="C96" s="11"/>
      <c r="D96" s="11"/>
      <c r="E96" s="11"/>
      <c r="F96" s="11"/>
      <c r="G96" s="11"/>
      <c r="I96" s="2">
        <f t="shared" si="21"/>
        <v>0</v>
      </c>
      <c r="J96" s="2">
        <f t="shared" si="22"/>
        <v>0</v>
      </c>
      <c r="K96" s="2">
        <f t="shared" si="23"/>
        <v>0</v>
      </c>
      <c r="L96" s="14" t="e">
        <f t="shared" si="24"/>
        <v>#DIV/0!</v>
      </c>
      <c r="M96" s="14" t="e">
        <f t="shared" si="25"/>
        <v>#DIV/0!</v>
      </c>
      <c r="N96" s="14" t="e">
        <f t="shared" si="26"/>
        <v>#DIV/0!</v>
      </c>
      <c r="O96" s="14" t="e">
        <f t="shared" si="27"/>
        <v>#DIV/0!</v>
      </c>
      <c r="P96" s="14" t="e">
        <f t="shared" si="28"/>
        <v>#DIV/0!</v>
      </c>
      <c r="Q96" s="14" t="e">
        <f t="shared" si="29"/>
        <v>#DIV/0!</v>
      </c>
      <c r="R96" s="14" t="e">
        <f t="shared" si="30"/>
        <v>#DIV/0!</v>
      </c>
    </row>
    <row r="97" spans="2:18" x14ac:dyDescent="0.25">
      <c r="B97" s="18" t="str">
        <f>C$2&amp;" "&amp;C$4&amp;" Asian"</f>
        <v>2010 Random High School Asian</v>
      </c>
      <c r="C97" s="11"/>
      <c r="D97" s="11"/>
      <c r="E97" s="11"/>
      <c r="F97" s="11"/>
      <c r="G97" s="11"/>
      <c r="I97" s="2">
        <f t="shared" si="21"/>
        <v>0</v>
      </c>
      <c r="J97" s="2">
        <f t="shared" si="22"/>
        <v>0</v>
      </c>
      <c r="K97" s="2">
        <f t="shared" si="23"/>
        <v>0</v>
      </c>
      <c r="L97" s="14" t="e">
        <f t="shared" si="24"/>
        <v>#DIV/0!</v>
      </c>
      <c r="M97" s="14" t="e">
        <f t="shared" si="25"/>
        <v>#DIV/0!</v>
      </c>
      <c r="N97" s="14" t="e">
        <f t="shared" si="26"/>
        <v>#DIV/0!</v>
      </c>
      <c r="O97" s="14" t="e">
        <f t="shared" si="27"/>
        <v>#DIV/0!</v>
      </c>
      <c r="P97" s="14" t="e">
        <f t="shared" si="28"/>
        <v>#DIV/0!</v>
      </c>
      <c r="Q97" s="14" t="e">
        <f t="shared" si="29"/>
        <v>#DIV/0!</v>
      </c>
      <c r="R97" s="14" t="e">
        <f t="shared" si="30"/>
        <v>#DIV/0!</v>
      </c>
    </row>
    <row r="98" spans="2:18" x14ac:dyDescent="0.25">
      <c r="B98" s="18" t="str">
        <f>C$2&amp;" "&amp;C$4&amp;" Other"</f>
        <v>2010 Random High School Other</v>
      </c>
      <c r="C98" s="11"/>
      <c r="D98" s="11"/>
      <c r="E98" s="11"/>
      <c r="F98" s="11"/>
      <c r="G98" s="11"/>
      <c r="I98" s="2">
        <f t="shared" si="21"/>
        <v>0</v>
      </c>
      <c r="J98" s="2">
        <f t="shared" si="22"/>
        <v>0</v>
      </c>
      <c r="K98" s="2">
        <f t="shared" si="23"/>
        <v>0</v>
      </c>
      <c r="L98" s="14" t="e">
        <f t="shared" si="24"/>
        <v>#DIV/0!</v>
      </c>
      <c r="M98" s="14" t="e">
        <f t="shared" si="25"/>
        <v>#DIV/0!</v>
      </c>
      <c r="N98" s="14" t="e">
        <f t="shared" si="26"/>
        <v>#DIV/0!</v>
      </c>
      <c r="O98" s="14" t="e">
        <f t="shared" si="27"/>
        <v>#DIV/0!</v>
      </c>
      <c r="P98" s="14" t="e">
        <f t="shared" si="28"/>
        <v>#DIV/0!</v>
      </c>
      <c r="Q98" s="14" t="e">
        <f t="shared" si="29"/>
        <v>#DIV/0!</v>
      </c>
      <c r="R98" s="14" t="e">
        <f t="shared" si="30"/>
        <v>#DIV/0!</v>
      </c>
    </row>
  </sheetData>
  <mergeCells count="1">
    <mergeCell ref="C6:G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workbookViewId="0">
      <selection activeCell="AR6" sqref="AR6"/>
    </sheetView>
  </sheetViews>
  <sheetFormatPr defaultColWidth="3.875" defaultRowHeight="15.75" x14ac:dyDescent="0.25"/>
  <sheetData>
    <row r="1" spans="1:52" ht="18" customHeight="1" x14ac:dyDescent="0.25">
      <c r="A1" s="36">
        <f>'Data 91026'!C5</f>
        <v>91026</v>
      </c>
      <c r="B1" s="36"/>
      <c r="C1" s="34" t="str">
        <f>'Data 91026'!C6</f>
        <v>Apply numeric reasoning in solving problems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52" ht="18" customHeight="1" x14ac:dyDescent="0.25">
      <c r="A2" s="36"/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52" ht="6.9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52" ht="18" customHeight="1" x14ac:dyDescent="0.25">
      <c r="A4" s="37" t="str">
        <f>"Inquiry Question: Did students at our school do better / worse / the same as other groups of students in "&amp;'[1]Data 91026'!G2&amp;"?"</f>
        <v>Inquiry Question: Did students at our school do better / worse / the same as other groups of students in 2014?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8" t="s">
        <v>36</v>
      </c>
      <c r="AP4" s="39"/>
      <c r="AQ4" s="39"/>
      <c r="AR4" s="40" t="str">
        <f>'Data 91026'!C4</f>
        <v>Random High School</v>
      </c>
      <c r="AS4" s="41"/>
      <c r="AT4" s="41"/>
      <c r="AU4" s="41"/>
      <c r="AV4" s="42"/>
    </row>
    <row r="5" spans="1:52" ht="18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 t="s">
        <v>1</v>
      </c>
      <c r="AP5" s="39"/>
      <c r="AQ5" s="39"/>
      <c r="AR5" s="40" t="str">
        <f>'Data 91026'!C3</f>
        <v>4-7</v>
      </c>
      <c r="AS5" s="41"/>
      <c r="AT5" s="41"/>
      <c r="AU5" s="41"/>
      <c r="AV5" s="42"/>
      <c r="AZ5" s="30"/>
    </row>
    <row r="6" spans="1:52" ht="15" customHeight="1" x14ac:dyDescent="0.25">
      <c r="A6" s="13"/>
      <c r="B6" s="13"/>
      <c r="I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52" ht="15" customHeight="1" x14ac:dyDescent="0.25">
      <c r="A7" s="13"/>
      <c r="B7" s="13"/>
    </row>
    <row r="8" spans="1:52" ht="15" customHeight="1" x14ac:dyDescent="0.25"/>
    <row r="9" spans="1:52" ht="15" customHeight="1" x14ac:dyDescent="0.25"/>
    <row r="10" spans="1:52" ht="15" customHeight="1" x14ac:dyDescent="0.25"/>
    <row r="11" spans="1:52" ht="15" customHeight="1" x14ac:dyDescent="0.25"/>
    <row r="12" spans="1:52" ht="15" customHeight="1" x14ac:dyDescent="0.25"/>
    <row r="13" spans="1:52" ht="15" customHeight="1" x14ac:dyDescent="0.25"/>
    <row r="14" spans="1:52" ht="15" customHeight="1" x14ac:dyDescent="0.25"/>
    <row r="15" spans="1:52" ht="15" customHeight="1" x14ac:dyDescent="0.25">
      <c r="T15" s="16"/>
    </row>
    <row r="16" spans="1:52" ht="15.95" customHeight="1" x14ac:dyDescent="0.25">
      <c r="T16" s="16"/>
    </row>
    <row r="17" spans="1:24" ht="15.95" customHeight="1" x14ac:dyDescent="0.25">
      <c r="T17" s="15"/>
    </row>
    <row r="19" spans="1:24" ht="15" customHeight="1" x14ac:dyDescent="0.25"/>
    <row r="21" spans="1:24" ht="15" customHeight="1" x14ac:dyDescent="0.25"/>
    <row r="23" spans="1:24" ht="15" customHeight="1" x14ac:dyDescent="0.25"/>
    <row r="24" spans="1:24" ht="15" customHeight="1" x14ac:dyDescent="0.25"/>
    <row r="26" spans="1:24" ht="15" customHeight="1" x14ac:dyDescent="0.25"/>
    <row r="27" spans="1:24" ht="15" customHeight="1" x14ac:dyDescent="0.25"/>
    <row r="28" spans="1:24" ht="15" customHeight="1" x14ac:dyDescent="0.25"/>
    <row r="29" spans="1:24" ht="15" customHeight="1" x14ac:dyDescent="0.25">
      <c r="A29" s="45" t="s">
        <v>13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</row>
    <row r="30" spans="1:24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1:24" ht="15" customHeight="1" x14ac:dyDescent="0.25"/>
    <row r="32" spans="1:24" x14ac:dyDescent="0.25">
      <c r="A32" s="44" t="s">
        <v>11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5" customHeight="1" x14ac:dyDescent="0.25">
      <c r="A34" s="35" t="str">
        <f>'Data 91026'!S22&amp; " students gained credit in this standard at "&amp;'Data 91026'!C4&amp;" compared with the national average."</f>
        <v>0 extra students gained credit in this standard at Random High School compared with the national average.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5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5" customHeight="1" x14ac:dyDescent="0.25">
      <c r="A36" s="35" t="str">
        <f>'Data 91026'!U22&amp;" students gained merit or excellence in this standard at "&amp;'Data 91026'!C4&amp;" compared with the national average."</f>
        <v>0 extra students gained merit or excellence in this standard at Random High School compared with the national average.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5.7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5" customHeight="1" x14ac:dyDescent="0.25">
      <c r="A38" s="35" t="str">
        <f>'Data 91026'!W22&amp;" students gained excellence in this standard at "&amp;'Data 91026'!C4&amp;" compared with the national average."</f>
        <v>0 extra students gained excellence in this standard at Random High School compared with the national average.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5.7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x14ac:dyDescent="0.25">
      <c r="A40" s="43" t="s">
        <v>12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x14ac:dyDescent="0.25">
      <c r="A42" s="35" t="str">
        <f>'Data 91026'!T22&amp;" students gained credit in this standard at "&amp;'Data 91026'!C4&amp;" compared with the decile average."</f>
        <v>0 extra students gained credit in this standard at Random High School compared with the decile average.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x14ac:dyDescent="0.25">
      <c r="A44" s="35" t="str">
        <f>'Data 91026'!V22&amp;" students gained merit or excellence in this standard at "&amp;'Data 91026'!C4&amp;" compared with the decile average."</f>
        <v>0 extra students gained merit or excellence in this standard at Random High School compared with the decile average.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x14ac:dyDescent="0.25">
      <c r="A46" s="35" t="str">
        <f>'Data 91026'!X22&amp;" students gained excellence in this standard at "&amp;'Data 91026'!C4&amp;" compared with the decile average."</f>
        <v>0 extra students gained excellence in this standard at Random High School compared with the decile average.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</sheetData>
  <mergeCells count="16">
    <mergeCell ref="A40:X41"/>
    <mergeCell ref="A32:X33"/>
    <mergeCell ref="A46:X47"/>
    <mergeCell ref="A29:X30"/>
    <mergeCell ref="A34:X35"/>
    <mergeCell ref="A42:X43"/>
    <mergeCell ref="A44:X45"/>
    <mergeCell ref="C1:AV2"/>
    <mergeCell ref="A36:X37"/>
    <mergeCell ref="A38:X39"/>
    <mergeCell ref="A1:B2"/>
    <mergeCell ref="A4:AN5"/>
    <mergeCell ref="AO4:AQ4"/>
    <mergeCell ref="AR4:AV4"/>
    <mergeCell ref="AO5:AQ5"/>
    <mergeCell ref="AR5:AV5"/>
  </mergeCells>
  <phoneticPr fontId="8" type="noConversion"/>
  <conditionalFormatting sqref="A34 A36 A42 A44">
    <cfRule type="containsText" dxfId="5" priority="4" operator="containsText" text="fewer">
      <formula>NOT(ISERROR(SEARCH("fewer",A34)))</formula>
    </cfRule>
    <cfRule type="containsText" dxfId="4" priority="6" operator="containsText" text="extra">
      <formula>NOT(ISERROR(SEARCH("extra",A34)))</formula>
    </cfRule>
  </conditionalFormatting>
  <conditionalFormatting sqref="A38">
    <cfRule type="containsText" dxfId="3" priority="3" operator="containsText" text="fewer">
      <formula>NOT(ISERROR(SEARCH("fewer",A38)))</formula>
    </cfRule>
    <cfRule type="containsText" dxfId="2" priority="5" operator="containsText" text="extra">
      <formula>NOT(ISERROR(SEARCH("extra",A38)))</formula>
    </cfRule>
  </conditionalFormatting>
  <conditionalFormatting sqref="A46">
    <cfRule type="containsText" dxfId="1" priority="1" operator="containsText" text="fewer">
      <formula>NOT(ISERROR(SEARCH("fewer",A46)))</formula>
    </cfRule>
    <cfRule type="containsText" dxfId="0" priority="2" operator="containsText" text="extra">
      <formula>NOT(ISERROR(SEARCH("extra",A46)))</formula>
    </cfRule>
  </conditionalFormatting>
  <pageMargins left="0.25" right="0.25" top="0.75" bottom="0.75" header="0.3" footer="0.3"/>
  <pageSetup paperSize="8" orientation="landscape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view="pageBreakPreview" zoomScale="110" zoomScaleNormal="40" zoomScaleSheetLayoutView="110" workbookViewId="0">
      <selection activeCell="V6" sqref="V6"/>
    </sheetView>
  </sheetViews>
  <sheetFormatPr defaultRowHeight="15.75" x14ac:dyDescent="0.25"/>
  <cols>
    <col min="1" max="24" width="7.375" customWidth="1"/>
  </cols>
  <sheetData>
    <row r="1" spans="1:24" ht="18" customHeight="1" x14ac:dyDescent="0.25">
      <c r="A1" s="34">
        <f>'Data 91026'!C5</f>
        <v>91026</v>
      </c>
      <c r="B1" s="34"/>
      <c r="C1" s="34" t="str">
        <f>'Data 91026'!C6</f>
        <v>Apply numeric reasoning in solving problems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9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4" ht="18" customHeight="1" x14ac:dyDescent="0.25">
      <c r="A4" s="51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25" t="s">
        <v>36</v>
      </c>
      <c r="V4" s="55" t="str">
        <f>'Data 91026'!C4</f>
        <v>Random High School</v>
      </c>
      <c r="W4" s="56"/>
      <c r="X4" s="57"/>
    </row>
    <row r="5" spans="1:24" ht="18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26" t="s">
        <v>1</v>
      </c>
      <c r="V5" s="55" t="str">
        <f>'Data 91026'!C3</f>
        <v>4-7</v>
      </c>
      <c r="W5" s="56"/>
      <c r="X5" s="57"/>
    </row>
  </sheetData>
  <mergeCells count="5">
    <mergeCell ref="A1:B2"/>
    <mergeCell ref="C1:X2"/>
    <mergeCell ref="A4:T5"/>
    <mergeCell ref="V4:X4"/>
    <mergeCell ref="V5:X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91026</vt:lpstr>
      <vt:lpstr>Analysis 1</vt:lpstr>
      <vt:lpstr>Analysis 2</vt:lpstr>
      <vt:lpstr>'Analysis 1'!Print_Area</vt:lpstr>
      <vt:lpstr>'Analysis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Addison</dc:creator>
  <cp:lastModifiedBy>ladd001</cp:lastModifiedBy>
  <cp:lastPrinted>2014-11-11T23:57:01Z</cp:lastPrinted>
  <dcterms:created xsi:type="dcterms:W3CDTF">2014-11-06T19:25:26Z</dcterms:created>
  <dcterms:modified xsi:type="dcterms:W3CDTF">2014-11-25T22:25:30Z</dcterms:modified>
</cp:coreProperties>
</file>